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6b. Izvršenje - godišnje 2025\POSEBNI IZVJEŠTAJI\"/>
    </mc:Choice>
  </mc:AlternateContent>
  <xr:revisionPtr revIDLastSave="0" documentId="13_ncr:1_{1BE37CEC-D6EA-4819-82AA-8ACF67D5C0AB}" xr6:coauthVersionLast="47" xr6:coauthVersionMax="47" xr10:uidLastSave="{00000000-0000-0000-0000-000000000000}"/>
  <bookViews>
    <workbookView xWindow="1095" yWindow="465" windowWidth="27795" windowHeight="15285" xr2:uid="{3D28558F-2531-4E9C-BB83-1CBE74F03BFA}"/>
  </bookViews>
  <sheets>
    <sheet name="2025 - Izvještaj prihodi i rash" sheetId="4" r:id="rId1"/>
    <sheet name="2025 - Izvještaj ugovorena_upl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4" l="1"/>
  <c r="F18" i="5"/>
  <c r="F21" i="5"/>
  <c r="E32" i="4"/>
  <c r="D8" i="4"/>
  <c r="F20" i="5"/>
  <c r="D19" i="4"/>
  <c r="E19" i="4" s="1"/>
  <c r="F13" i="5"/>
  <c r="F17" i="5"/>
  <c r="F29" i="5"/>
  <c r="F27" i="5"/>
  <c r="F30" i="5"/>
  <c r="F11" i="5"/>
  <c r="F16" i="5"/>
  <c r="F26" i="5"/>
  <c r="F22" i="5"/>
  <c r="F25" i="5"/>
  <c r="F24" i="5"/>
  <c r="E15" i="5"/>
  <c r="E14" i="5"/>
</calcChain>
</file>

<file path=xl/sharedStrings.xml><?xml version="1.0" encoding="utf-8"?>
<sst xmlns="http://schemas.openxmlformats.org/spreadsheetml/2006/main" count="190" uniqueCount="111">
  <si>
    <t>EU FOND</t>
  </si>
  <si>
    <t>Digitalna Europa</t>
  </si>
  <si>
    <t>Erasmus+</t>
  </si>
  <si>
    <t>Cohesion Fund</t>
  </si>
  <si>
    <t>Europski fond za regionalni razvoj</t>
  </si>
  <si>
    <t xml:space="preserve">Green infrastructure InterACTive management and regeneration tested through River Drava Forest Park in Varaždin - InterACT Green	</t>
  </si>
  <si>
    <t>Strengthening the ecosystem for sustainable student mobility - SuMoS</t>
  </si>
  <si>
    <t xml:space="preserve">	Erasmus+ 	KA220-HED</t>
  </si>
  <si>
    <t xml:space="preserve">My Robot, My LearnMate
</t>
  </si>
  <si>
    <t>Erasmus+ 	KA2 Small-scale Partnerships in the fields of vocational education and training, school education, adult education and youth</t>
  </si>
  <si>
    <t>Digital Transformation of Asian Higher Education - DIGITAsia</t>
  </si>
  <si>
    <t>Erasmus+ 	Capacity Building in the field of higher education Strand 2</t>
  </si>
  <si>
    <t>Artificial Intelligence in Higher Education Teaching and Learning - AI-HED</t>
  </si>
  <si>
    <t>Erasmus+ KA220-HED - Cooperation partnerships in higher education 2024</t>
  </si>
  <si>
    <t>Digitalizacija u poduzetništvu u kontekstu odgovora na egzogeni šok: Pokretači, prepreke i utjecaj na otpornost poduzeća - DigEntre</t>
  </si>
  <si>
    <t xml:space="preserve"> Ministarstvo gospodarstva i održivog razvoja - MINGOR</t>
  </si>
  <si>
    <t xml:space="preserve">Podizanje zrelosti visokih učilišta za implementaciju analitika učenja -HELA </t>
  </si>
  <si>
    <t>HRZZ 	IP-2020-02 Istraživački projekti</t>
  </si>
  <si>
    <t>HRZZ IP-2020-02</t>
  </si>
  <si>
    <t>Inteligentni sustav za automatsku selekciju algoritama strojnog učenja u društvenim znanostima - SIMON</t>
  </si>
  <si>
    <t>Vjerodostojne analitike učenja i umjetna inteligencija za smislen dizajn učenja - TRUELA</t>
  </si>
  <si>
    <t>HRZZ IP-2022-10</t>
  </si>
  <si>
    <t>Women Entrepreneurs in Regional Inclusive Entrepreneurial Ecosystems - WeRIn</t>
  </si>
  <si>
    <t>Pannon EU stories - 	2023CROPannonStories</t>
  </si>
  <si>
    <t>Innovating Learning Design in Higher Education - iLed</t>
  </si>
  <si>
    <t>Erasmus+ Call 2022 Round 1 KA220-HED - Cooperation partnerships in higher education</t>
  </si>
  <si>
    <t>Object Oriented Programming for Fun - OOP4FUN</t>
  </si>
  <si>
    <t>Digital Platform Enterprise - DEMO</t>
  </si>
  <si>
    <t>Erasmus+ 	Call 2021 Round 1 KA2 KA220-HED - Cooperation partnerships in higher education</t>
  </si>
  <si>
    <t>Developing Talents in Artificial Intelligence to Solve Disruptive Environmental Problems - AI2SEP</t>
  </si>
  <si>
    <t>Competencies for University Teaching &amp; Institutional Empowerment - CUTIE</t>
  </si>
  <si>
    <t>Erasmus+ - Call 2022 Round 1 KA2</t>
  </si>
  <si>
    <t>Erasmus+ - Call 2023 Round 1 KA2</t>
  </si>
  <si>
    <t>Awareness Raising Campaign for SMEs II - ARC II</t>
  </si>
  <si>
    <t>Građani, jednakost,prava i vrijednosti - CERV-2021-DANA</t>
  </si>
  <si>
    <t xml:space="preserve">Digital Services for Circular Economy - a Toolbox for Regional Developers &amp; SME - DECIDE </t>
  </si>
  <si>
    <t>STANJE POTRAŽIVANJA PREMA EU FONDU</t>
  </si>
  <si>
    <t>STANJE OBVEZA ZA PRIMLJENE PREDUJMOVE</t>
  </si>
  <si>
    <t>POČETAK PROJEKTA</t>
  </si>
  <si>
    <t xml:space="preserve">ZAVRŠETAK PROJEKTA </t>
  </si>
  <si>
    <t>18.12.2023.</t>
  </si>
  <si>
    <t>17.12.2027.</t>
  </si>
  <si>
    <t>01.12.2022.</t>
  </si>
  <si>
    <t>31.03.2026.</t>
  </si>
  <si>
    <t>01.03.2021.</t>
  </si>
  <si>
    <t>28.02.2025.</t>
  </si>
  <si>
    <t>01.05.2021.</t>
  </si>
  <si>
    <t>30.04.2026.</t>
  </si>
  <si>
    <t>30.12.2023.</t>
  </si>
  <si>
    <t>29.10.2027.</t>
  </si>
  <si>
    <t>01.01.2021.</t>
  </si>
  <si>
    <t>30.06.2024.</t>
  </si>
  <si>
    <t>06.12.2023.</t>
  </si>
  <si>
    <t>05.12.2024.</t>
  </si>
  <si>
    <t>03.10.2022.</t>
  </si>
  <si>
    <t>02.10.2025.</t>
  </si>
  <si>
    <t>16.01.2022.</t>
  </si>
  <si>
    <t>01.01.2022.</t>
  </si>
  <si>
    <t>31.01.2025.</t>
  </si>
  <si>
    <t>01.10.2023.</t>
  </si>
  <si>
    <t>30.09.2026.</t>
  </si>
  <si>
    <t>30.12.2022.</t>
  </si>
  <si>
    <t>29.12.2025.</t>
  </si>
  <si>
    <t>02.09.2022.</t>
  </si>
  <si>
    <t>01.09.2024.</t>
  </si>
  <si>
    <t>UKUPNO UGOVORENA SREDSTVA</t>
  </si>
  <si>
    <t xml:space="preserve">UKUPNO UPLAĆENA SREDSTVA </t>
  </si>
  <si>
    <t>01.01.2024.</t>
  </si>
  <si>
    <t>30.12.2026.</t>
  </si>
  <si>
    <t>Erasmus + Call 2021 Round 1 KA2 KA220-HED - Cooperation partnerships in higher education</t>
  </si>
  <si>
    <t>01.10.2024.</t>
  </si>
  <si>
    <t>01.03.2024.</t>
  </si>
  <si>
    <t>31.07.2027.</t>
  </si>
  <si>
    <t>30.09.2027.</t>
  </si>
  <si>
    <t>31.08.2026.</t>
  </si>
  <si>
    <t>01.11.2024.</t>
  </si>
  <si>
    <t>31.10.2027.</t>
  </si>
  <si>
    <t>IZVJEŠTAJ O PRIHODIMA I RASHODIMA EU PROJEKATA</t>
  </si>
  <si>
    <t>RKP: 2063</t>
  </si>
  <si>
    <t>OIB: 02024882310</t>
  </si>
  <si>
    <t>FAKULTET ORGANIZACIJE I INFORMATIKE</t>
  </si>
  <si>
    <t>SVEUČILIŠTE U ZAGREBU</t>
  </si>
  <si>
    <t>NAZIV PROJEKTA</t>
  </si>
  <si>
    <t>IZVJEŠTAJ O UGOVORENIM I UPLAĆENIM SREDSTVIMA EU PROJEKATA</t>
  </si>
  <si>
    <t>PRIHODI</t>
  </si>
  <si>
    <t>RASHODI</t>
  </si>
  <si>
    <t xml:space="preserve">Podizanje zrelosti visokih učilišta za implementaciju analitika učenja - HELA </t>
  </si>
  <si>
    <t>15.11.2024.</t>
  </si>
  <si>
    <t>Erasmus+ 	Cooperation partnerships in school education</t>
  </si>
  <si>
    <t>Digital transformation of Central Croatia and Northern Adriatic through AI &amp; Gaming EDIH</t>
  </si>
  <si>
    <t>Erasmus+ 	Knowledge alliances 2020</t>
  </si>
  <si>
    <t>OptiSolar AI: Autonomni sustav za optimalnu pohranu i distribuciju električne energije temeljen na umjetnoj inteligenciji</t>
  </si>
  <si>
    <t>01.01.2025.</t>
  </si>
  <si>
    <t>31.12.2027.</t>
  </si>
  <si>
    <t>Istraživanje i razvoj integriranog AI-IoT rješenja za personalizaciju fizikalne terapije i kineziterapije - AIoT4Therapy</t>
  </si>
  <si>
    <t>Razvoj modularnog rješenja za upravljanje i kibernetičku otpornost podatkovnih centara - POLARIS</t>
  </si>
  <si>
    <t>31.03.2027.</t>
  </si>
  <si>
    <t>Automatizacija poslovnih procesa pokretana umjetnom inteligencijom - AppAI</t>
  </si>
  <si>
    <t>01.05.2025.</t>
  </si>
  <si>
    <t>30.04.2028.</t>
  </si>
  <si>
    <t>Streamlining AI in Learning Reimagination Erasmus+ - SAILeR</t>
  </si>
  <si>
    <t>Erasmus+ KA220-HED Suradnička partnerstva u visokom obrazovanja</t>
  </si>
  <si>
    <t>01.11.2025.</t>
  </si>
  <si>
    <t>31.10.2028.</t>
  </si>
  <si>
    <t>razdoblje izvještavanja od 01.01.2025. do 31.12.2025.</t>
  </si>
  <si>
    <t>01.01.2025.-31.12.2025.</t>
  </si>
  <si>
    <t>Regionalni centar za predinkubaciju u pametnoj industriji</t>
  </si>
  <si>
    <t>01.04.2027.</t>
  </si>
  <si>
    <t>U Varaždinu, 28. veljače 2026. godine</t>
  </si>
  <si>
    <t>DEKANICA:</t>
  </si>
  <si>
    <t>prof.dr.sc. MARINA KLAČMER ČALOPA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</si>
</sst>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Calibri Light"/>
      <family val="2"/>
      <charset val="238"/>
      <scheme val="maj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6" fillId="2" borderId="2" xfId="0" applyFont="1" applyFill="1" applyBorder="1" applyAlignment="1">
      <alignment horizontal="center" vertical="top"/>
    </xf>
    <xf numFmtId="164" fontId="6" fillId="2" borderId="3" xfId="0" applyNumberFormat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65" fontId="1" fillId="3" borderId="1" xfId="0" applyNumberFormat="1" applyFont="1" applyFill="1" applyBorder="1" applyAlignment="1">
      <alignment horizontal="center" vertical="center"/>
    </xf>
    <xf numFmtId="165" fontId="5" fillId="0" borderId="0" xfId="0" applyNumberFormat="1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CC"/>
      <color rgb="FF66FFFF"/>
      <color rgb="FF99FFCC"/>
      <color rgb="FF00CC99"/>
      <color rgb="FFFFFFFF"/>
      <color rgb="FFD7F3D7"/>
      <color rgb="FFFFDBC9"/>
      <color rgb="FFFF9966"/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48EB-BF84-4288-889E-68DA8F1AA2D0}">
  <sheetPr>
    <pageSetUpPr fitToPage="1"/>
  </sheetPr>
  <dimension ref="A1:H209"/>
  <sheetViews>
    <sheetView tabSelected="1" workbookViewId="0">
      <pane ySplit="7" topLeftCell="A35" activePane="bottomLeft" state="frozen"/>
      <selection pane="bottomLeft" activeCell="B11" sqref="B11"/>
    </sheetView>
  </sheetViews>
  <sheetFormatPr defaultRowHeight="15" x14ac:dyDescent="0.25"/>
  <cols>
    <col min="1" max="1" width="71.5703125" style="2" customWidth="1"/>
    <col min="2" max="2" width="55.140625" style="2" customWidth="1"/>
    <col min="3" max="3" width="30.85546875" style="3" customWidth="1"/>
    <col min="4" max="5" width="30.85546875" style="13" customWidth="1"/>
    <col min="6" max="6" width="30.85546875" style="1" customWidth="1"/>
    <col min="7" max="7" width="9.140625" style="1"/>
    <col min="8" max="8" width="13.28515625" style="1" bestFit="1" customWidth="1"/>
    <col min="9" max="16384" width="9.140625" style="1"/>
  </cols>
  <sheetData>
    <row r="1" spans="1:6" s="6" customFormat="1" ht="15.75" x14ac:dyDescent="0.25">
      <c r="A1" s="4" t="s">
        <v>81</v>
      </c>
      <c r="B1" s="7"/>
      <c r="C1" s="19"/>
      <c r="D1" s="5"/>
    </row>
    <row r="2" spans="1:6" s="6" customFormat="1" ht="15.75" x14ac:dyDescent="0.25">
      <c r="A2" s="4" t="s">
        <v>80</v>
      </c>
      <c r="B2" s="7"/>
      <c r="C2" s="19"/>
      <c r="D2" s="5"/>
    </row>
    <row r="3" spans="1:6" s="6" customFormat="1" ht="15.75" x14ac:dyDescent="0.25">
      <c r="A3" s="4" t="s">
        <v>79</v>
      </c>
      <c r="B3" s="7"/>
      <c r="C3" s="19"/>
      <c r="D3" s="5"/>
    </row>
    <row r="4" spans="1:6" s="6" customFormat="1" ht="15.75" x14ac:dyDescent="0.25">
      <c r="A4" s="26" t="s">
        <v>77</v>
      </c>
      <c r="B4" s="26"/>
      <c r="C4" s="26"/>
      <c r="D4" s="26"/>
      <c r="E4" s="26"/>
      <c r="F4" s="26"/>
    </row>
    <row r="5" spans="1:6" s="6" customFormat="1" ht="15.75" x14ac:dyDescent="0.25">
      <c r="A5" s="27" t="s">
        <v>104</v>
      </c>
      <c r="B5" s="27"/>
      <c r="C5" s="27"/>
      <c r="D5" s="27"/>
      <c r="E5" s="27"/>
      <c r="F5" s="27"/>
    </row>
    <row r="6" spans="1:6" s="19" customFormat="1" ht="15.75" x14ac:dyDescent="0.25">
      <c r="A6" s="28" t="s">
        <v>82</v>
      </c>
      <c r="B6" s="29" t="s">
        <v>0</v>
      </c>
      <c r="C6" s="30" t="s">
        <v>105</v>
      </c>
      <c r="D6" s="31"/>
      <c r="E6" s="31"/>
      <c r="F6" s="32"/>
    </row>
    <row r="7" spans="1:6" s="8" customFormat="1" ht="27.75" customHeight="1" x14ac:dyDescent="0.25">
      <c r="A7" s="28"/>
      <c r="B7" s="29"/>
      <c r="C7" s="16" t="s">
        <v>84</v>
      </c>
      <c r="D7" s="17" t="s">
        <v>85</v>
      </c>
      <c r="E7" s="17" t="s">
        <v>37</v>
      </c>
      <c r="F7" s="17" t="s">
        <v>36</v>
      </c>
    </row>
    <row r="8" spans="1:6" ht="30" customHeight="1" x14ac:dyDescent="0.25">
      <c r="A8" s="20" t="s">
        <v>14</v>
      </c>
      <c r="B8" s="21" t="s">
        <v>21</v>
      </c>
      <c r="C8" s="22">
        <v>31848.28</v>
      </c>
      <c r="D8" s="22">
        <f>38466.03+1292.5</f>
        <v>39758.53</v>
      </c>
      <c r="E8" s="22">
        <v>0</v>
      </c>
      <c r="F8" s="22">
        <v>7910.25</v>
      </c>
    </row>
    <row r="9" spans="1:6" ht="30" customHeight="1" x14ac:dyDescent="0.25">
      <c r="A9" s="23" t="s">
        <v>89</v>
      </c>
      <c r="B9" s="21" t="s">
        <v>15</v>
      </c>
      <c r="C9" s="24">
        <v>0</v>
      </c>
      <c r="D9" s="24">
        <v>52956.07</v>
      </c>
      <c r="E9" s="22">
        <v>0</v>
      </c>
      <c r="F9" s="22">
        <v>52956.07</v>
      </c>
    </row>
    <row r="10" spans="1:6" ht="30" customHeight="1" x14ac:dyDescent="0.25">
      <c r="A10" s="23" t="s">
        <v>89</v>
      </c>
      <c r="B10" s="21" t="s">
        <v>1</v>
      </c>
      <c r="C10" s="24">
        <v>68294.350000000006</v>
      </c>
      <c r="D10" s="24">
        <v>52956.09</v>
      </c>
      <c r="E10" s="22">
        <f>C10-D10</f>
        <v>15338.260000000009</v>
      </c>
      <c r="F10" s="24">
        <v>0</v>
      </c>
    </row>
    <row r="11" spans="1:6" ht="30" customHeight="1" x14ac:dyDescent="0.25">
      <c r="A11" s="23" t="s">
        <v>86</v>
      </c>
      <c r="B11" s="21" t="s">
        <v>17</v>
      </c>
      <c r="C11" s="24">
        <v>0</v>
      </c>
      <c r="D11" s="24">
        <v>5410.92</v>
      </c>
      <c r="E11" s="24">
        <v>0</v>
      </c>
      <c r="F11" s="24">
        <v>5410.92</v>
      </c>
    </row>
    <row r="12" spans="1:6" ht="30" customHeight="1" x14ac:dyDescent="0.25">
      <c r="A12" s="23" t="s">
        <v>19</v>
      </c>
      <c r="B12" s="21" t="s">
        <v>18</v>
      </c>
      <c r="C12" s="24">
        <v>0</v>
      </c>
      <c r="D12" s="24">
        <v>13076.68</v>
      </c>
      <c r="E12" s="24">
        <v>0</v>
      </c>
      <c r="F12" s="24">
        <v>13076.68</v>
      </c>
    </row>
    <row r="13" spans="1:6" ht="30" customHeight="1" x14ac:dyDescent="0.25">
      <c r="A13" s="23" t="s">
        <v>20</v>
      </c>
      <c r="B13" s="21" t="s">
        <v>21</v>
      </c>
      <c r="C13" s="24">
        <v>9321.34</v>
      </c>
      <c r="D13" s="24">
        <v>17638.53</v>
      </c>
      <c r="E13" s="24">
        <v>0</v>
      </c>
      <c r="F13" s="24">
        <v>8317.19</v>
      </c>
    </row>
    <row r="14" spans="1:6" ht="30" customHeight="1" x14ac:dyDescent="0.25">
      <c r="A14" s="23" t="s">
        <v>22</v>
      </c>
      <c r="B14" s="21" t="s">
        <v>90</v>
      </c>
      <c r="C14" s="24">
        <v>8116.4</v>
      </c>
      <c r="D14" s="24">
        <v>6348.69</v>
      </c>
      <c r="E14" s="24">
        <v>1767.71</v>
      </c>
      <c r="F14" s="24">
        <v>0</v>
      </c>
    </row>
    <row r="15" spans="1:6" ht="30" customHeight="1" x14ac:dyDescent="0.25">
      <c r="A15" s="23" t="s">
        <v>23</v>
      </c>
      <c r="B15" s="21" t="s">
        <v>3</v>
      </c>
      <c r="C15" s="24">
        <v>5050.3999999999996</v>
      </c>
      <c r="D15" s="24">
        <v>5386</v>
      </c>
      <c r="E15" s="24">
        <v>0</v>
      </c>
      <c r="F15" s="24">
        <v>335.6</v>
      </c>
    </row>
    <row r="16" spans="1:6" ht="30" customHeight="1" x14ac:dyDescent="0.25">
      <c r="A16" s="23" t="s">
        <v>24</v>
      </c>
      <c r="B16" s="21" t="s">
        <v>25</v>
      </c>
      <c r="C16" s="24">
        <v>0</v>
      </c>
      <c r="D16" s="24">
        <v>32349.73</v>
      </c>
      <c r="E16" s="24">
        <v>0</v>
      </c>
      <c r="F16" s="24">
        <v>32349.73</v>
      </c>
    </row>
    <row r="17" spans="1:6" ht="30" customHeight="1" x14ac:dyDescent="0.25">
      <c r="A17" s="23" t="s">
        <v>26</v>
      </c>
      <c r="B17" s="21" t="s">
        <v>2</v>
      </c>
      <c r="C17" s="24">
        <v>8060.8</v>
      </c>
      <c r="D17" s="24">
        <v>2072.0100000000002</v>
      </c>
      <c r="E17" s="24">
        <v>5988.79</v>
      </c>
      <c r="F17" s="24">
        <v>0</v>
      </c>
    </row>
    <row r="18" spans="1:6" ht="30" customHeight="1" x14ac:dyDescent="0.25">
      <c r="A18" s="23" t="s">
        <v>27</v>
      </c>
      <c r="B18" s="21" t="s">
        <v>28</v>
      </c>
      <c r="C18" s="24">
        <v>7811</v>
      </c>
      <c r="D18" s="24">
        <v>0</v>
      </c>
      <c r="E18" s="24">
        <v>7811</v>
      </c>
      <c r="F18" s="24">
        <v>0</v>
      </c>
    </row>
    <row r="19" spans="1:6" ht="30" customHeight="1" x14ac:dyDescent="0.25">
      <c r="A19" s="23" t="s">
        <v>29</v>
      </c>
      <c r="B19" s="21" t="s">
        <v>32</v>
      </c>
      <c r="C19" s="24">
        <v>30814.799999999999</v>
      </c>
      <c r="D19" s="24">
        <f>24619.67+4600</f>
        <v>29219.67</v>
      </c>
      <c r="E19" s="24">
        <f>C19-D19</f>
        <v>1595.130000000001</v>
      </c>
      <c r="F19" s="24">
        <v>0</v>
      </c>
    </row>
    <row r="20" spans="1:6" ht="30" customHeight="1" x14ac:dyDescent="0.25">
      <c r="A20" s="23" t="s">
        <v>30</v>
      </c>
      <c r="B20" s="21" t="s">
        <v>31</v>
      </c>
      <c r="C20" s="24">
        <v>0</v>
      </c>
      <c r="D20" s="24">
        <v>10667.1</v>
      </c>
      <c r="E20" s="24">
        <v>0</v>
      </c>
      <c r="F20" s="24">
        <v>10667.1</v>
      </c>
    </row>
    <row r="21" spans="1:6" ht="30" customHeight="1" x14ac:dyDescent="0.25">
      <c r="A21" s="23" t="s">
        <v>33</v>
      </c>
      <c r="B21" s="21" t="s">
        <v>34</v>
      </c>
      <c r="C21" s="24">
        <v>14613.36</v>
      </c>
      <c r="D21" s="24">
        <v>0</v>
      </c>
      <c r="E21" s="24">
        <v>14613.36</v>
      </c>
      <c r="F21" s="24">
        <v>0</v>
      </c>
    </row>
    <row r="22" spans="1:6" ht="30" customHeight="1" x14ac:dyDescent="0.25">
      <c r="A22" s="23" t="s">
        <v>35</v>
      </c>
      <c r="B22" s="21" t="s">
        <v>4</v>
      </c>
      <c r="C22" s="24">
        <v>63699.07</v>
      </c>
      <c r="D22" s="24">
        <v>76271.759999999995</v>
      </c>
      <c r="E22" s="24">
        <v>0</v>
      </c>
      <c r="F22" s="24">
        <v>12572.69</v>
      </c>
    </row>
    <row r="23" spans="1:6" ht="30" customHeight="1" x14ac:dyDescent="0.25">
      <c r="A23" s="23" t="s">
        <v>5</v>
      </c>
      <c r="B23" s="21" t="s">
        <v>4</v>
      </c>
      <c r="C23" s="24">
        <v>49856</v>
      </c>
      <c r="D23" s="24">
        <v>140386.06</v>
      </c>
      <c r="E23" s="24">
        <v>0</v>
      </c>
      <c r="F23" s="24">
        <v>90530.06</v>
      </c>
    </row>
    <row r="24" spans="1:6" ht="30" customHeight="1" x14ac:dyDescent="0.25">
      <c r="A24" s="23" t="s">
        <v>6</v>
      </c>
      <c r="B24" s="21" t="s">
        <v>7</v>
      </c>
      <c r="C24" s="24">
        <v>0</v>
      </c>
      <c r="D24" s="24">
        <v>66047.399999999994</v>
      </c>
      <c r="E24" s="24">
        <v>0</v>
      </c>
      <c r="F24" s="24">
        <v>66047.399999999994</v>
      </c>
    </row>
    <row r="25" spans="1:6" ht="30" customHeight="1" x14ac:dyDescent="0.25">
      <c r="A25" s="23" t="s">
        <v>12</v>
      </c>
      <c r="B25" s="21" t="s">
        <v>13</v>
      </c>
      <c r="C25" s="24">
        <v>45129.599999999999</v>
      </c>
      <c r="D25" s="24">
        <v>26620.74</v>
      </c>
      <c r="E25" s="24">
        <v>18508.86</v>
      </c>
      <c r="F25" s="24">
        <v>0</v>
      </c>
    </row>
    <row r="26" spans="1:6" ht="42" customHeight="1" x14ac:dyDescent="0.25">
      <c r="A26" s="23" t="s">
        <v>8</v>
      </c>
      <c r="B26" s="21" t="s">
        <v>9</v>
      </c>
      <c r="C26" s="24">
        <v>15302.4</v>
      </c>
      <c r="D26" s="24">
        <v>17459.400000000001</v>
      </c>
      <c r="E26" s="24">
        <v>0</v>
      </c>
      <c r="F26" s="24">
        <v>2157</v>
      </c>
    </row>
    <row r="27" spans="1:6" ht="30" customHeight="1" x14ac:dyDescent="0.25">
      <c r="A27" s="23" t="s">
        <v>10</v>
      </c>
      <c r="B27" s="21" t="s">
        <v>11</v>
      </c>
      <c r="C27" s="24">
        <v>0</v>
      </c>
      <c r="D27" s="24">
        <v>464923.37</v>
      </c>
      <c r="E27" s="24">
        <v>0</v>
      </c>
      <c r="F27" s="24">
        <v>464923.37</v>
      </c>
    </row>
    <row r="28" spans="1:6" s="12" customFormat="1" ht="29.25" customHeight="1" x14ac:dyDescent="0.25">
      <c r="A28" s="23" t="s">
        <v>91</v>
      </c>
      <c r="B28" s="21" t="s">
        <v>4</v>
      </c>
      <c r="C28" s="24">
        <v>27429.59</v>
      </c>
      <c r="D28" s="24">
        <v>50557.81</v>
      </c>
      <c r="E28" s="24">
        <v>0</v>
      </c>
      <c r="F28" s="24">
        <v>23128.22</v>
      </c>
    </row>
    <row r="29" spans="1:6" s="12" customFormat="1" ht="29.25" customHeight="1" x14ac:dyDescent="0.25">
      <c r="A29" s="23" t="s">
        <v>94</v>
      </c>
      <c r="B29" s="21" t="s">
        <v>4</v>
      </c>
      <c r="C29" s="24">
        <v>38103.51</v>
      </c>
      <c r="D29" s="24">
        <v>55496.02</v>
      </c>
      <c r="E29" s="24">
        <v>0</v>
      </c>
      <c r="F29" s="24">
        <v>17392.509999999998</v>
      </c>
    </row>
    <row r="30" spans="1:6" s="12" customFormat="1" ht="29.25" customHeight="1" x14ac:dyDescent="0.25">
      <c r="A30" s="23" t="s">
        <v>95</v>
      </c>
      <c r="B30" s="21" t="s">
        <v>4</v>
      </c>
      <c r="C30" s="24">
        <v>26556.73</v>
      </c>
      <c r="D30" s="24">
        <v>33112.69</v>
      </c>
      <c r="E30" s="24">
        <v>0</v>
      </c>
      <c r="F30" s="24">
        <v>6555.96</v>
      </c>
    </row>
    <row r="31" spans="1:6" s="12" customFormat="1" ht="29.25" customHeight="1" x14ac:dyDescent="0.25">
      <c r="A31" s="23" t="s">
        <v>97</v>
      </c>
      <c r="B31" s="21" t="s">
        <v>4</v>
      </c>
      <c r="C31" s="24">
        <v>11986.12</v>
      </c>
      <c r="D31" s="24">
        <v>36249.599999999999</v>
      </c>
      <c r="E31" s="24">
        <v>0</v>
      </c>
      <c r="F31" s="24">
        <v>24263.48</v>
      </c>
    </row>
    <row r="32" spans="1:6" s="12" customFormat="1" ht="29.25" customHeight="1" x14ac:dyDescent="0.25">
      <c r="A32" s="23" t="s">
        <v>100</v>
      </c>
      <c r="B32" s="21" t="s">
        <v>101</v>
      </c>
      <c r="C32" s="24">
        <v>160000</v>
      </c>
      <c r="D32" s="24">
        <v>109477.83</v>
      </c>
      <c r="E32" s="24">
        <f t="shared" ref="E32" si="0">C32-D32</f>
        <v>50522.17</v>
      </c>
      <c r="F32" s="24">
        <v>0</v>
      </c>
    </row>
    <row r="33" spans="1:8" ht="24" customHeight="1" x14ac:dyDescent="0.25">
      <c r="A33" s="21" t="s">
        <v>106</v>
      </c>
      <c r="B33" s="21" t="s">
        <v>4</v>
      </c>
      <c r="C33" s="24">
        <v>1365443.84</v>
      </c>
      <c r="D33" s="24">
        <v>57507.85</v>
      </c>
      <c r="E33" s="24">
        <v>1307935.99</v>
      </c>
      <c r="F33" s="24">
        <v>0</v>
      </c>
      <c r="H33" s="25"/>
    </row>
    <row r="34" spans="1:8" x14ac:dyDescent="0.25">
      <c r="D34" s="3"/>
    </row>
    <row r="35" spans="1:8" ht="15.75" x14ac:dyDescent="0.25">
      <c r="A35" s="4" t="s">
        <v>108</v>
      </c>
      <c r="D35" s="27" t="s">
        <v>109</v>
      </c>
      <c r="E35" s="27"/>
      <c r="F35" s="27"/>
    </row>
    <row r="36" spans="1:8" ht="15.75" x14ac:dyDescent="0.25">
      <c r="D36" s="27" t="s">
        <v>110</v>
      </c>
      <c r="E36" s="27"/>
      <c r="F36" s="27"/>
    </row>
    <row r="37" spans="1:8" x14ac:dyDescent="0.25">
      <c r="D37" s="3"/>
    </row>
    <row r="38" spans="1:8" x14ac:dyDescent="0.25">
      <c r="D38" s="3"/>
    </row>
    <row r="39" spans="1:8" x14ac:dyDescent="0.25">
      <c r="D39" s="3"/>
    </row>
    <row r="40" spans="1:8" x14ac:dyDescent="0.25">
      <c r="D40" s="3"/>
    </row>
    <row r="41" spans="1:8" x14ac:dyDescent="0.25">
      <c r="D41" s="3"/>
    </row>
    <row r="42" spans="1:8" x14ac:dyDescent="0.25">
      <c r="D42" s="3"/>
    </row>
    <row r="43" spans="1:8" x14ac:dyDescent="0.25">
      <c r="D43" s="3"/>
    </row>
    <row r="44" spans="1:8" x14ac:dyDescent="0.25">
      <c r="D44" s="3"/>
    </row>
    <row r="45" spans="1:8" x14ac:dyDescent="0.25">
      <c r="D45" s="3"/>
    </row>
    <row r="46" spans="1:8" x14ac:dyDescent="0.25">
      <c r="D46" s="3"/>
    </row>
    <row r="47" spans="1:8" x14ac:dyDescent="0.25">
      <c r="D47" s="3"/>
    </row>
    <row r="48" spans="1:8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</sheetData>
  <mergeCells count="7">
    <mergeCell ref="D35:F35"/>
    <mergeCell ref="D36:F36"/>
    <mergeCell ref="A4:F4"/>
    <mergeCell ref="A5:F5"/>
    <mergeCell ref="A6:A7"/>
    <mergeCell ref="B6:B7"/>
    <mergeCell ref="C6:F6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FFBC-D1CC-4CF1-8A95-32D71423F393}">
  <sheetPr>
    <pageSetUpPr fitToPage="1"/>
  </sheetPr>
  <dimension ref="A1:J41"/>
  <sheetViews>
    <sheetView zoomScale="60" zoomScaleNormal="60" workbookViewId="0">
      <selection activeCell="A59" sqref="A59"/>
    </sheetView>
  </sheetViews>
  <sheetFormatPr defaultRowHeight="15.75" x14ac:dyDescent="0.25"/>
  <cols>
    <col min="1" max="1" width="71.5703125" style="19" customWidth="1"/>
    <col min="2" max="2" width="55.140625" style="7" customWidth="1"/>
    <col min="3" max="4" width="30.85546875" style="19" customWidth="1"/>
    <col min="5" max="5" width="25.5703125" style="18" customWidth="1"/>
    <col min="6" max="6" width="26.140625" style="5" customWidth="1"/>
    <col min="7" max="16384" width="9.140625" style="6"/>
  </cols>
  <sheetData>
    <row r="1" spans="1:10" x14ac:dyDescent="0.25">
      <c r="A1" s="4" t="s">
        <v>81</v>
      </c>
      <c r="D1" s="5"/>
      <c r="E1" s="6"/>
      <c r="F1" s="6"/>
    </row>
    <row r="2" spans="1:10" x14ac:dyDescent="0.25">
      <c r="A2" s="4" t="s">
        <v>80</v>
      </c>
      <c r="D2" s="5"/>
      <c r="E2" s="6"/>
      <c r="F2" s="6"/>
    </row>
    <row r="3" spans="1:10" x14ac:dyDescent="0.25">
      <c r="A3" s="4" t="s">
        <v>79</v>
      </c>
      <c r="D3" s="5"/>
      <c r="E3" s="6"/>
      <c r="F3" s="6"/>
    </row>
    <row r="4" spans="1:10" x14ac:dyDescent="0.25">
      <c r="A4" s="4" t="s">
        <v>78</v>
      </c>
      <c r="D4" s="5"/>
      <c r="E4" s="6"/>
      <c r="F4" s="6"/>
    </row>
    <row r="5" spans="1:10" x14ac:dyDescent="0.25">
      <c r="A5" s="9"/>
      <c r="B5" s="9"/>
      <c r="C5" s="10"/>
      <c r="D5" s="10"/>
      <c r="E5" s="10"/>
      <c r="F5" s="11"/>
    </row>
    <row r="6" spans="1:10" x14ac:dyDescent="0.25">
      <c r="A6" s="26" t="s">
        <v>83</v>
      </c>
      <c r="B6" s="26"/>
      <c r="C6" s="26"/>
      <c r="D6" s="26"/>
      <c r="E6" s="26"/>
      <c r="F6" s="26"/>
    </row>
    <row r="7" spans="1:10" x14ac:dyDescent="0.25">
      <c r="A7" s="27" t="s">
        <v>104</v>
      </c>
      <c r="B7" s="27"/>
      <c r="C7" s="27"/>
      <c r="D7" s="27"/>
      <c r="E7" s="27"/>
      <c r="F7" s="27"/>
    </row>
    <row r="9" spans="1:10" s="19" customFormat="1" x14ac:dyDescent="0.25">
      <c r="A9" s="28" t="s">
        <v>82</v>
      </c>
      <c r="B9" s="29" t="s">
        <v>0</v>
      </c>
      <c r="C9" s="15"/>
      <c r="D9" s="15"/>
      <c r="E9" s="15"/>
      <c r="F9" s="15"/>
    </row>
    <row r="10" spans="1:10" s="8" customFormat="1" ht="39" customHeight="1" x14ac:dyDescent="0.25">
      <c r="A10" s="28"/>
      <c r="B10" s="29"/>
      <c r="C10" s="16" t="s">
        <v>38</v>
      </c>
      <c r="D10" s="17" t="s">
        <v>39</v>
      </c>
      <c r="E10" s="17" t="s">
        <v>65</v>
      </c>
      <c r="F10" s="17" t="s">
        <v>66</v>
      </c>
    </row>
    <row r="11" spans="1:10" s="12" customFormat="1" ht="30" customHeight="1" x14ac:dyDescent="0.25">
      <c r="A11" s="20" t="s">
        <v>14</v>
      </c>
      <c r="B11" s="21" t="s">
        <v>21</v>
      </c>
      <c r="C11" s="22" t="s">
        <v>40</v>
      </c>
      <c r="D11" s="22" t="s">
        <v>41</v>
      </c>
      <c r="E11" s="22">
        <v>119449.82</v>
      </c>
      <c r="F11" s="22">
        <f>52092.99+31848.28</f>
        <v>83941.26999999999</v>
      </c>
      <c r="J11" s="14"/>
    </row>
    <row r="12" spans="1:10" s="12" customFormat="1" ht="30" customHeight="1" x14ac:dyDescent="0.25">
      <c r="A12" s="23" t="s">
        <v>89</v>
      </c>
      <c r="B12" s="21" t="s">
        <v>15</v>
      </c>
      <c r="C12" s="24" t="s">
        <v>42</v>
      </c>
      <c r="D12" s="24" t="s">
        <v>43</v>
      </c>
      <c r="E12" s="24">
        <v>195515.93</v>
      </c>
      <c r="F12" s="24">
        <v>87403.83</v>
      </c>
    </row>
    <row r="13" spans="1:10" s="12" customFormat="1" ht="30" customHeight="1" x14ac:dyDescent="0.25">
      <c r="A13" s="23" t="s">
        <v>89</v>
      </c>
      <c r="B13" s="21" t="s">
        <v>1</v>
      </c>
      <c r="C13" s="24" t="s">
        <v>42</v>
      </c>
      <c r="D13" s="24" t="s">
        <v>43</v>
      </c>
      <c r="E13" s="24">
        <v>195515.93</v>
      </c>
      <c r="F13" s="24">
        <f>87403.83+68294.35</f>
        <v>155698.18</v>
      </c>
    </row>
    <row r="14" spans="1:10" s="12" customFormat="1" ht="30" customHeight="1" x14ac:dyDescent="0.25">
      <c r="A14" s="23" t="s">
        <v>16</v>
      </c>
      <c r="B14" s="21" t="s">
        <v>17</v>
      </c>
      <c r="C14" s="24" t="s">
        <v>44</v>
      </c>
      <c r="D14" s="24" t="s">
        <v>45</v>
      </c>
      <c r="E14" s="24">
        <f>776230/7.5345</f>
        <v>103023.42557568518</v>
      </c>
      <c r="F14" s="24">
        <v>93159.55</v>
      </c>
    </row>
    <row r="15" spans="1:10" s="12" customFormat="1" ht="30" customHeight="1" x14ac:dyDescent="0.25">
      <c r="A15" s="23" t="s">
        <v>19</v>
      </c>
      <c r="B15" s="21" t="s">
        <v>18</v>
      </c>
      <c r="C15" s="24" t="s">
        <v>46</v>
      </c>
      <c r="D15" s="24" t="s">
        <v>47</v>
      </c>
      <c r="E15" s="24">
        <f>1092500/7.5345</f>
        <v>144999.66819297895</v>
      </c>
      <c r="F15" s="24">
        <v>68952.960000000006</v>
      </c>
    </row>
    <row r="16" spans="1:10" s="12" customFormat="1" ht="30" customHeight="1" x14ac:dyDescent="0.25">
      <c r="A16" s="23" t="s">
        <v>20</v>
      </c>
      <c r="B16" s="21" t="s">
        <v>21</v>
      </c>
      <c r="C16" s="24" t="s">
        <v>48</v>
      </c>
      <c r="D16" s="24" t="s">
        <v>49</v>
      </c>
      <c r="E16" s="24">
        <v>119344.35</v>
      </c>
      <c r="F16" s="24">
        <f>37600.55+9321.34</f>
        <v>46921.89</v>
      </c>
    </row>
    <row r="17" spans="1:6" s="12" customFormat="1" ht="30" customHeight="1" x14ac:dyDescent="0.25">
      <c r="A17" s="23" t="s">
        <v>22</v>
      </c>
      <c r="B17" s="21" t="s">
        <v>90</v>
      </c>
      <c r="C17" s="24" t="s">
        <v>50</v>
      </c>
      <c r="D17" s="24" t="s">
        <v>51</v>
      </c>
      <c r="E17" s="24">
        <v>40582</v>
      </c>
      <c r="F17" s="24">
        <f>40529.58</f>
        <v>40529.58</v>
      </c>
    </row>
    <row r="18" spans="1:6" s="12" customFormat="1" ht="30" customHeight="1" x14ac:dyDescent="0.25">
      <c r="A18" s="23" t="s">
        <v>23</v>
      </c>
      <c r="B18" s="21" t="s">
        <v>3</v>
      </c>
      <c r="C18" s="24" t="s">
        <v>52</v>
      </c>
      <c r="D18" s="24" t="s">
        <v>53</v>
      </c>
      <c r="E18" s="24">
        <v>31565</v>
      </c>
      <c r="F18" s="24">
        <f>20201.6+5050.4</f>
        <v>25252</v>
      </c>
    </row>
    <row r="19" spans="1:6" s="12" customFormat="1" ht="30" customHeight="1" x14ac:dyDescent="0.25">
      <c r="A19" s="23" t="s">
        <v>24</v>
      </c>
      <c r="B19" s="21" t="s">
        <v>25</v>
      </c>
      <c r="C19" s="24" t="s">
        <v>54</v>
      </c>
      <c r="D19" s="24" t="s">
        <v>55</v>
      </c>
      <c r="E19" s="24">
        <v>145200</v>
      </c>
      <c r="F19" s="24">
        <v>319522.2</v>
      </c>
    </row>
    <row r="20" spans="1:6" s="12" customFormat="1" ht="30" customHeight="1" x14ac:dyDescent="0.25">
      <c r="A20" s="23" t="s">
        <v>26</v>
      </c>
      <c r="B20" s="21" t="s">
        <v>88</v>
      </c>
      <c r="C20" s="24" t="s">
        <v>56</v>
      </c>
      <c r="D20" s="24" t="s">
        <v>87</v>
      </c>
      <c r="E20" s="24">
        <v>30049</v>
      </c>
      <c r="F20" s="24">
        <f>24040.68+8060.8</f>
        <v>32101.48</v>
      </c>
    </row>
    <row r="21" spans="1:6" s="12" customFormat="1" ht="30" customHeight="1" x14ac:dyDescent="0.25">
      <c r="A21" s="23" t="s">
        <v>27</v>
      </c>
      <c r="B21" s="21" t="s">
        <v>28</v>
      </c>
      <c r="C21" s="24" t="s">
        <v>57</v>
      </c>
      <c r="D21" s="24" t="s">
        <v>58</v>
      </c>
      <c r="E21" s="24">
        <v>40217</v>
      </c>
      <c r="F21" s="24">
        <f>29982.74+7811</f>
        <v>37793.740000000005</v>
      </c>
    </row>
    <row r="22" spans="1:6" s="12" customFormat="1" ht="30" customHeight="1" x14ac:dyDescent="0.25">
      <c r="A22" s="23" t="s">
        <v>29</v>
      </c>
      <c r="B22" s="21" t="s">
        <v>32</v>
      </c>
      <c r="C22" s="24" t="s">
        <v>59</v>
      </c>
      <c r="D22" s="24" t="s">
        <v>60</v>
      </c>
      <c r="E22" s="24">
        <v>77037</v>
      </c>
      <c r="F22" s="24">
        <f>30814.8+30814.8</f>
        <v>61629.599999999999</v>
      </c>
    </row>
    <row r="23" spans="1:6" s="12" customFormat="1" ht="30" customHeight="1" x14ac:dyDescent="0.25">
      <c r="A23" s="23" t="s">
        <v>30</v>
      </c>
      <c r="B23" s="21" t="s">
        <v>31</v>
      </c>
      <c r="C23" s="24" t="s">
        <v>61</v>
      </c>
      <c r="D23" s="24" t="s">
        <v>62</v>
      </c>
      <c r="E23" s="24">
        <v>44000</v>
      </c>
      <c r="F23" s="24">
        <v>35200</v>
      </c>
    </row>
    <row r="24" spans="1:6" s="12" customFormat="1" ht="30" customHeight="1" x14ac:dyDescent="0.25">
      <c r="A24" s="23" t="s">
        <v>33</v>
      </c>
      <c r="B24" s="21" t="s">
        <v>34</v>
      </c>
      <c r="C24" s="24" t="s">
        <v>63</v>
      </c>
      <c r="D24" s="24" t="s">
        <v>75</v>
      </c>
      <c r="E24" s="24">
        <v>85623.54</v>
      </c>
      <c r="F24" s="24">
        <f>61546.92+14613.36</f>
        <v>76160.28</v>
      </c>
    </row>
    <row r="25" spans="1:6" s="12" customFormat="1" ht="30" customHeight="1" x14ac:dyDescent="0.25">
      <c r="A25" s="23" t="s">
        <v>27</v>
      </c>
      <c r="B25" s="21" t="s">
        <v>69</v>
      </c>
      <c r="C25" s="24" t="s">
        <v>57</v>
      </c>
      <c r="D25" s="24" t="s">
        <v>58</v>
      </c>
      <c r="E25" s="24">
        <v>40217</v>
      </c>
      <c r="F25" s="24">
        <f>29982.74+2228.18</f>
        <v>32210.920000000002</v>
      </c>
    </row>
    <row r="26" spans="1:6" s="12" customFormat="1" ht="30" customHeight="1" x14ac:dyDescent="0.25">
      <c r="A26" s="23" t="s">
        <v>35</v>
      </c>
      <c r="B26" s="21" t="s">
        <v>4</v>
      </c>
      <c r="C26" s="24" t="s">
        <v>67</v>
      </c>
      <c r="D26" s="24" t="s">
        <v>68</v>
      </c>
      <c r="E26" s="24">
        <v>200000</v>
      </c>
      <c r="F26" s="24">
        <f>22155.88+63699.07</f>
        <v>85854.95</v>
      </c>
    </row>
    <row r="27" spans="1:6" s="12" customFormat="1" ht="30" customHeight="1" x14ac:dyDescent="0.25">
      <c r="A27" s="23" t="s">
        <v>5</v>
      </c>
      <c r="B27" s="21" t="s">
        <v>4</v>
      </c>
      <c r="C27" s="24" t="s">
        <v>71</v>
      </c>
      <c r="D27" s="24" t="s">
        <v>72</v>
      </c>
      <c r="E27" s="24">
        <v>311600</v>
      </c>
      <c r="F27" s="24">
        <f>49856+49856</f>
        <v>99712</v>
      </c>
    </row>
    <row r="28" spans="1:6" s="12" customFormat="1" ht="30" customHeight="1" x14ac:dyDescent="0.25">
      <c r="A28" s="23" t="s">
        <v>6</v>
      </c>
      <c r="B28" s="21" t="s">
        <v>7</v>
      </c>
      <c r="C28" s="24" t="s">
        <v>70</v>
      </c>
      <c r="D28" s="24" t="s">
        <v>73</v>
      </c>
      <c r="E28" s="24">
        <v>116500</v>
      </c>
      <c r="F28" s="24">
        <v>160000</v>
      </c>
    </row>
    <row r="29" spans="1:6" s="12" customFormat="1" ht="30" customHeight="1" x14ac:dyDescent="0.25">
      <c r="A29" s="23" t="s">
        <v>12</v>
      </c>
      <c r="B29" s="21" t="s">
        <v>13</v>
      </c>
      <c r="C29" s="24" t="s">
        <v>64</v>
      </c>
      <c r="D29" s="24" t="s">
        <v>74</v>
      </c>
      <c r="E29" s="24">
        <v>56412</v>
      </c>
      <c r="F29" s="24">
        <f>45129.6</f>
        <v>45129.599999999999</v>
      </c>
    </row>
    <row r="30" spans="1:6" s="12" customFormat="1" ht="39.75" customHeight="1" x14ac:dyDescent="0.25">
      <c r="A30" s="23" t="s">
        <v>8</v>
      </c>
      <c r="B30" s="21" t="s">
        <v>9</v>
      </c>
      <c r="C30" s="24" t="s">
        <v>70</v>
      </c>
      <c r="D30" s="24" t="s">
        <v>60</v>
      </c>
      <c r="E30" s="24">
        <v>34000</v>
      </c>
      <c r="F30" s="24">
        <f>15302.4+15302.4</f>
        <v>30604.799999999999</v>
      </c>
    </row>
    <row r="31" spans="1:6" s="12" customFormat="1" ht="29.25" customHeight="1" x14ac:dyDescent="0.25">
      <c r="A31" s="23" t="s">
        <v>10</v>
      </c>
      <c r="B31" s="21" t="s">
        <v>11</v>
      </c>
      <c r="C31" s="24" t="s">
        <v>75</v>
      </c>
      <c r="D31" s="24" t="s">
        <v>76</v>
      </c>
      <c r="E31" s="24">
        <v>116630</v>
      </c>
      <c r="F31" s="24">
        <v>503743.8</v>
      </c>
    </row>
    <row r="32" spans="1:6" s="12" customFormat="1" ht="29.25" customHeight="1" x14ac:dyDescent="0.25">
      <c r="A32" s="23" t="s">
        <v>91</v>
      </c>
      <c r="B32" s="21" t="s">
        <v>4</v>
      </c>
      <c r="C32" s="24" t="s">
        <v>92</v>
      </c>
      <c r="D32" s="24" t="s">
        <v>93</v>
      </c>
      <c r="E32" s="24">
        <v>242000</v>
      </c>
      <c r="F32" s="24">
        <v>27429.59</v>
      </c>
    </row>
    <row r="33" spans="1:6" s="12" customFormat="1" ht="29.25" customHeight="1" x14ac:dyDescent="0.25">
      <c r="A33" s="23" t="s">
        <v>94</v>
      </c>
      <c r="B33" s="21" t="s">
        <v>4</v>
      </c>
      <c r="C33" s="24" t="s">
        <v>92</v>
      </c>
      <c r="D33" s="24" t="s">
        <v>93</v>
      </c>
      <c r="E33" s="24">
        <v>174807.13</v>
      </c>
      <c r="F33" s="24">
        <v>38103.51</v>
      </c>
    </row>
    <row r="34" spans="1:6" s="12" customFormat="1" ht="29.25" customHeight="1" x14ac:dyDescent="0.25">
      <c r="A34" s="23" t="s">
        <v>95</v>
      </c>
      <c r="B34" s="21" t="s">
        <v>4</v>
      </c>
      <c r="C34" s="24" t="s">
        <v>70</v>
      </c>
      <c r="D34" s="24" t="s">
        <v>96</v>
      </c>
      <c r="E34" s="24">
        <v>112940.3</v>
      </c>
      <c r="F34" s="24">
        <v>26556.73</v>
      </c>
    </row>
    <row r="35" spans="1:6" s="12" customFormat="1" ht="29.25" customHeight="1" x14ac:dyDescent="0.25">
      <c r="A35" s="23" t="s">
        <v>97</v>
      </c>
      <c r="B35" s="21" t="s">
        <v>4</v>
      </c>
      <c r="C35" s="24" t="s">
        <v>98</v>
      </c>
      <c r="D35" s="24" t="s">
        <v>99</v>
      </c>
      <c r="E35" s="24">
        <v>298459.44</v>
      </c>
      <c r="F35" s="24">
        <v>11986.12</v>
      </c>
    </row>
    <row r="36" spans="1:6" s="12" customFormat="1" ht="29.25" customHeight="1" x14ac:dyDescent="0.25">
      <c r="A36" s="23" t="s">
        <v>100</v>
      </c>
      <c r="B36" s="21" t="s">
        <v>101</v>
      </c>
      <c r="C36" s="24" t="s">
        <v>102</v>
      </c>
      <c r="D36" s="24" t="s">
        <v>103</v>
      </c>
      <c r="E36" s="24">
        <v>400000</v>
      </c>
      <c r="F36" s="24">
        <v>160000</v>
      </c>
    </row>
    <row r="37" spans="1:6" ht="24" customHeight="1" x14ac:dyDescent="0.25">
      <c r="A37" s="21" t="s">
        <v>106</v>
      </c>
      <c r="B37" s="21" t="s">
        <v>4</v>
      </c>
      <c r="C37" s="24" t="s">
        <v>67</v>
      </c>
      <c r="D37" s="24" t="s">
        <v>107</v>
      </c>
      <c r="E37" s="24">
        <v>6131000</v>
      </c>
      <c r="F37" s="24">
        <v>1365443.84</v>
      </c>
    </row>
    <row r="39" spans="1:6" x14ac:dyDescent="0.25">
      <c r="A39" s="4" t="s">
        <v>108</v>
      </c>
      <c r="D39" s="27"/>
      <c r="E39" s="27"/>
      <c r="F39" s="27"/>
    </row>
    <row r="40" spans="1:6" x14ac:dyDescent="0.25">
      <c r="D40" s="27" t="s">
        <v>109</v>
      </c>
      <c r="E40" s="27"/>
      <c r="F40" s="27"/>
    </row>
    <row r="41" spans="1:6" x14ac:dyDescent="0.25">
      <c r="D41" s="27" t="s">
        <v>110</v>
      </c>
      <c r="E41" s="27"/>
      <c r="F41" s="27"/>
    </row>
  </sheetData>
  <mergeCells count="7">
    <mergeCell ref="D40:F40"/>
    <mergeCell ref="D41:F41"/>
    <mergeCell ref="A6:F6"/>
    <mergeCell ref="A7:F7"/>
    <mergeCell ref="A9:A10"/>
    <mergeCell ref="B9:B10"/>
    <mergeCell ref="D39:F39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2025 - Izvještaj prihodi i rash</vt:lpstr>
      <vt:lpstr>2025 - Izvještaj ugovorena_upla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Minđek</dc:creator>
  <cp:lastModifiedBy>Matea Šoštarec</cp:lastModifiedBy>
  <cp:lastPrinted>2026-04-20T07:06:01Z</cp:lastPrinted>
  <dcterms:created xsi:type="dcterms:W3CDTF">2024-03-28T11:36:46Z</dcterms:created>
  <dcterms:modified xsi:type="dcterms:W3CDTF">2026-04-20T07:06:05Z</dcterms:modified>
</cp:coreProperties>
</file>