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tea\Desktop\VODITELJICA RAČUNOVODSTVA\MINISTARSTVO I SVEUČILIŠTE\FINANCIJSKI PLANOVI\8.b. Izvršenje - polugodišnje 2026\"/>
    </mc:Choice>
  </mc:AlternateContent>
  <xr:revisionPtr revIDLastSave="0" documentId="13_ncr:1_{7E676228-2AD7-4F3D-9E1D-F4539A504FAE}" xr6:coauthVersionLast="47" xr6:coauthVersionMax="47" xr10:uidLastSave="{00000000-0000-0000-0000-000000000000}"/>
  <bookViews>
    <workbookView xWindow="870" yWindow="525" windowWidth="26145" windowHeight="14595" firstSheet="4" activeTab="7" xr2:uid="{00000000-000D-0000-FFFF-FFFF00000000}"/>
  </bookViews>
  <sheets>
    <sheet name="A. SAŽETAK" sheetId="1" r:id="rId1"/>
    <sheet name="A.1 PRIHODI EK" sheetId="2" r:id="rId2"/>
    <sheet name="A.1 RASHODI EK" sheetId="6" r:id="rId3"/>
    <sheet name="A.2 PRIHODI I RASHODI IF" sheetId="4" r:id="rId4"/>
    <sheet name="A.3 RASHODI FUNKC" sheetId="10" r:id="rId5"/>
    <sheet name="B.1 RAČUN FINANC EK" sheetId="7" r:id="rId6"/>
    <sheet name="B.2 RAČUN FINANC IF" sheetId="8" r:id="rId7"/>
    <sheet name="II. POSEBNI DIO" sheetId="13" r:id="rId8"/>
  </sheets>
  <definedNames>
    <definedName name="_xlnm.Print_Titles" localSheetId="1">'A.1 PRIHODI EK'!$7:$8</definedName>
    <definedName name="_xlnm.Print_Titles" localSheetId="2">'A.1 RASHODI EK'!$13:$14</definedName>
    <definedName name="_xlnm.Print_Titles" localSheetId="3">'A.2 PRIHODI I RASHODI IF'!$7:$8</definedName>
    <definedName name="_xlnm.Print_Titles" localSheetId="5">'B.1 RAČUN FINANC EK'!$7:$8</definedName>
    <definedName name="_xlnm.Print_Area" localSheetId="3">'A.2 PRIHODI I RASHODI IF'!$A$31:$C$51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5" i="13" l="1"/>
  <c r="C289" i="13"/>
  <c r="C286" i="13"/>
  <c r="C212" i="13"/>
  <c r="C217" i="13"/>
  <c r="C213" i="13"/>
  <c r="E384" i="13" l="1"/>
  <c r="E382" i="13"/>
  <c r="E357" i="13"/>
  <c r="E395" i="13"/>
  <c r="F395" i="13" s="1"/>
  <c r="F394" i="13"/>
  <c r="E385" i="13"/>
  <c r="F385" i="13" s="1"/>
  <c r="E381" i="13"/>
  <c r="F381" i="13" s="1"/>
  <c r="C380" i="13"/>
  <c r="E377" i="13"/>
  <c r="F377" i="13" s="1"/>
  <c r="F376" i="13"/>
  <c r="E367" i="13"/>
  <c r="F367" i="13" s="1"/>
  <c r="E363" i="13"/>
  <c r="F363" i="13" s="1"/>
  <c r="C362" i="13"/>
  <c r="E358" i="13"/>
  <c r="F358" i="13" s="1"/>
  <c r="E299" i="13"/>
  <c r="E290" i="13"/>
  <c r="E322" i="13"/>
  <c r="E309" i="13"/>
  <c r="F309" i="13" s="1"/>
  <c r="E306" i="13"/>
  <c r="F306" i="13" s="1"/>
  <c r="E302" i="13"/>
  <c r="E286" i="13"/>
  <c r="C194" i="13"/>
  <c r="C198" i="13"/>
  <c r="E218" i="13"/>
  <c r="E253" i="13"/>
  <c r="F253" i="13" s="1"/>
  <c r="E249" i="13"/>
  <c r="F249" i="13" s="1"/>
  <c r="C248" i="13"/>
  <c r="E236" i="13"/>
  <c r="F236" i="13"/>
  <c r="E232" i="13"/>
  <c r="E380" i="13" l="1"/>
  <c r="F380" i="13" s="1"/>
  <c r="E362" i="13"/>
  <c r="F362" i="13" s="1"/>
  <c r="E231" i="13"/>
  <c r="F357" i="13"/>
  <c r="E289" i="13"/>
  <c r="E285" i="13" s="1"/>
  <c r="F285" i="13" s="1"/>
  <c r="E305" i="13"/>
  <c r="F305" i="13" s="1"/>
  <c r="F286" i="13"/>
  <c r="F289" i="13"/>
  <c r="E248" i="13"/>
  <c r="F248" i="13" s="1"/>
  <c r="C231" i="13"/>
  <c r="F231" i="13" s="1"/>
  <c r="F232" i="13"/>
  <c r="E229" i="13"/>
  <c r="E217" i="13"/>
  <c r="E213" i="13"/>
  <c r="C71" i="13"/>
  <c r="F229" i="13" l="1"/>
  <c r="E212" i="13"/>
  <c r="F212" i="13" s="1"/>
  <c r="F217" i="13"/>
  <c r="F213" i="13"/>
  <c r="C138" i="13"/>
  <c r="C168" i="13"/>
  <c r="G11" i="4"/>
  <c r="H11" i="4"/>
  <c r="G12" i="4"/>
  <c r="H12" i="4"/>
  <c r="G14" i="4"/>
  <c r="H14" i="4"/>
  <c r="G15" i="4"/>
  <c r="H15" i="4"/>
  <c r="G16" i="4"/>
  <c r="H16" i="4"/>
  <c r="G17" i="4"/>
  <c r="H17" i="4"/>
  <c r="G18" i="4"/>
  <c r="H18" i="4"/>
  <c r="G20" i="4"/>
  <c r="H20" i="4"/>
  <c r="G21" i="4"/>
  <c r="H21" i="4"/>
  <c r="H24" i="4"/>
  <c r="H26" i="4"/>
  <c r="G27" i="4"/>
  <c r="H27" i="4"/>
  <c r="G28" i="4"/>
  <c r="H28" i="4"/>
  <c r="G31" i="4"/>
  <c r="H31" i="4"/>
  <c r="G32" i="4"/>
  <c r="H32" i="4"/>
  <c r="G33" i="4"/>
  <c r="H33" i="4"/>
  <c r="G35" i="4"/>
  <c r="H35" i="4"/>
  <c r="G36" i="4"/>
  <c r="H36" i="4"/>
  <c r="G37" i="4"/>
  <c r="H37" i="4"/>
  <c r="G38" i="4"/>
  <c r="H38" i="4"/>
  <c r="G39" i="4"/>
  <c r="H39" i="4"/>
  <c r="G41" i="4"/>
  <c r="G42" i="4"/>
  <c r="H42" i="4"/>
  <c r="H45" i="4"/>
  <c r="H47" i="4"/>
  <c r="G48" i="4"/>
  <c r="H48" i="4"/>
  <c r="G49" i="4"/>
  <c r="H49" i="4"/>
  <c r="C48" i="4"/>
  <c r="C39" i="4"/>
  <c r="C31" i="4"/>
  <c r="D39" i="4"/>
  <c r="F39" i="4"/>
  <c r="K25" i="1"/>
  <c r="K26" i="1"/>
  <c r="J11" i="1"/>
  <c r="J12" i="1"/>
  <c r="J13" i="1"/>
  <c r="J14" i="1"/>
  <c r="J15" i="1"/>
  <c r="J16" i="1"/>
  <c r="K11" i="1"/>
  <c r="K12" i="1"/>
  <c r="K13" i="1"/>
  <c r="K14" i="1"/>
  <c r="K15" i="1"/>
  <c r="K16" i="1"/>
  <c r="F101" i="13"/>
  <c r="F167" i="13"/>
  <c r="F190" i="13"/>
  <c r="F191" i="13"/>
  <c r="F192" i="13"/>
  <c r="F338" i="13"/>
  <c r="F353" i="13"/>
  <c r="F406" i="13"/>
  <c r="F417" i="13"/>
  <c r="E89" i="13"/>
  <c r="E75" i="13"/>
  <c r="E74" i="13" s="1"/>
  <c r="C74" i="13"/>
  <c r="C62" i="13"/>
  <c r="C61" i="13" s="1"/>
  <c r="F74" i="13" l="1"/>
  <c r="F75" i="13"/>
  <c r="F89" i="13"/>
  <c r="C73" i="13"/>
  <c r="E73" i="13" l="1"/>
  <c r="F73" i="13" s="1"/>
  <c r="E134" i="13" l="1"/>
  <c r="E111" i="13"/>
  <c r="E107" i="13"/>
  <c r="C106" i="13"/>
  <c r="E354" i="13"/>
  <c r="F354" i="13" s="1"/>
  <c r="E344" i="13"/>
  <c r="E279" i="13"/>
  <c r="E148" i="13"/>
  <c r="F66" i="6"/>
  <c r="E106" i="13" l="1"/>
  <c r="E139" i="13"/>
  <c r="F139" i="13" s="1"/>
  <c r="E144" i="13"/>
  <c r="F144" i="13" s="1"/>
  <c r="E169" i="13"/>
  <c r="F169" i="13" s="1"/>
  <c r="E175" i="13"/>
  <c r="F175" i="13" s="1"/>
  <c r="E194" i="13"/>
  <c r="E198" i="13"/>
  <c r="E326" i="13"/>
  <c r="E329" i="13"/>
  <c r="E340" i="13"/>
  <c r="E399" i="13"/>
  <c r="F399" i="13" s="1"/>
  <c r="E403" i="13"/>
  <c r="F403" i="13" s="1"/>
  <c r="E407" i="13"/>
  <c r="D13" i="13"/>
  <c r="D12" i="13" s="1"/>
  <c r="D11" i="13" s="1"/>
  <c r="E71" i="13"/>
  <c r="E63" i="13"/>
  <c r="E57" i="13"/>
  <c r="F57" i="13" s="1"/>
  <c r="E55" i="13"/>
  <c r="E53" i="13"/>
  <c r="F53" i="13" s="1"/>
  <c r="E50" i="13"/>
  <c r="F50" i="13" s="1"/>
  <c r="E27" i="13"/>
  <c r="F27" i="13" s="1"/>
  <c r="E21" i="13"/>
  <c r="E102" i="13"/>
  <c r="F102" i="13" l="1"/>
  <c r="E88" i="13"/>
  <c r="E20" i="13"/>
  <c r="F21" i="13"/>
  <c r="E339" i="13"/>
  <c r="E325" i="13"/>
  <c r="F329" i="13"/>
  <c r="E405" i="13"/>
  <c r="F407" i="13"/>
  <c r="E66" i="13"/>
  <c r="F66" i="13" s="1"/>
  <c r="E398" i="13"/>
  <c r="E62" i="13" l="1"/>
  <c r="F62" i="13" s="1"/>
  <c r="C416" i="13"/>
  <c r="C405" i="13"/>
  <c r="F405" i="13" s="1"/>
  <c r="C398" i="13"/>
  <c r="F398" i="13" s="1"/>
  <c r="C325" i="13"/>
  <c r="F325" i="13" s="1"/>
  <c r="E282" i="13"/>
  <c r="E269" i="13"/>
  <c r="E266" i="13"/>
  <c r="E210" i="13"/>
  <c r="F210" i="13" s="1"/>
  <c r="E188" i="13"/>
  <c r="F188" i="13" s="1"/>
  <c r="E164" i="13"/>
  <c r="E162" i="13"/>
  <c r="F162" i="13" s="1"/>
  <c r="E160" i="13"/>
  <c r="E158" i="13"/>
  <c r="E265" i="13" l="1"/>
  <c r="E193" i="13"/>
  <c r="E168" i="13"/>
  <c r="F168" i="13" s="1"/>
  <c r="E138" i="13"/>
  <c r="F138" i="13" l="1"/>
  <c r="C344" i="13"/>
  <c r="F344" i="13" s="1"/>
  <c r="C340" i="13"/>
  <c r="C269" i="13"/>
  <c r="F269" i="13" s="1"/>
  <c r="C266" i="13"/>
  <c r="F266" i="13" s="1"/>
  <c r="F198" i="13"/>
  <c r="F194" i="13"/>
  <c r="F35" i="4"/>
  <c r="F32" i="4"/>
  <c r="C18" i="4"/>
  <c r="F54" i="6"/>
  <c r="F42" i="6"/>
  <c r="F35" i="6"/>
  <c r="F30" i="6"/>
  <c r="C339" i="13" l="1"/>
  <c r="F339" i="13" s="1"/>
  <c r="F340" i="13"/>
  <c r="C193" i="13"/>
  <c r="F193" i="13" s="1"/>
  <c r="C265" i="13"/>
  <c r="F265" i="13" s="1"/>
  <c r="F18" i="4"/>
  <c r="F29" i="6"/>
  <c r="D50" i="4"/>
  <c r="F50" i="4"/>
  <c r="D48" i="4"/>
  <c r="F48" i="4"/>
  <c r="D37" i="4"/>
  <c r="F37" i="4"/>
  <c r="D35" i="4"/>
  <c r="D32" i="4"/>
  <c r="D29" i="4"/>
  <c r="F29" i="4"/>
  <c r="D27" i="4"/>
  <c r="F27" i="4"/>
  <c r="D16" i="4"/>
  <c r="F16" i="4"/>
  <c r="D14" i="4"/>
  <c r="F14" i="4"/>
  <c r="D11" i="4"/>
  <c r="F11" i="4"/>
  <c r="C32" i="4"/>
  <c r="C50" i="4"/>
  <c r="C37" i="4"/>
  <c r="C35" i="4"/>
  <c r="D70" i="2"/>
  <c r="D119" i="6"/>
  <c r="F31" i="4" l="1"/>
  <c r="C105" i="13"/>
  <c r="D18" i="4"/>
  <c r="D10" i="4" s="1"/>
  <c r="F10" i="4"/>
  <c r="H10" i="4" l="1"/>
  <c r="D31" i="4"/>
  <c r="E416" i="13"/>
  <c r="C88" i="13"/>
  <c r="C20" i="13"/>
  <c r="C19" i="13" l="1"/>
  <c r="C18" i="13" s="1"/>
  <c r="C14" i="13" s="1"/>
  <c r="F20" i="13"/>
  <c r="C87" i="13"/>
  <c r="F88" i="13"/>
  <c r="F416" i="13"/>
  <c r="E105" i="13"/>
  <c r="E19" i="13"/>
  <c r="E61" i="13"/>
  <c r="F61" i="13" s="1"/>
  <c r="C86" i="13"/>
  <c r="C15" i="13" s="1"/>
  <c r="E87" i="13"/>
  <c r="C16" i="13"/>
  <c r="E16" i="13" l="1"/>
  <c r="F16" i="13" s="1"/>
  <c r="F105" i="13"/>
  <c r="E86" i="13"/>
  <c r="F86" i="13" s="1"/>
  <c r="F87" i="13"/>
  <c r="F19" i="13"/>
  <c r="E18" i="13"/>
  <c r="F18" i="13" s="1"/>
  <c r="E15" i="13"/>
  <c r="F15" i="13" s="1"/>
  <c r="C13" i="13"/>
  <c r="E14" i="13" l="1"/>
  <c r="F14" i="13" s="1"/>
  <c r="C12" i="13"/>
  <c r="C29" i="4"/>
  <c r="C27" i="4"/>
  <c r="C16" i="4"/>
  <c r="C14" i="4"/>
  <c r="C11" i="4"/>
  <c r="C167" i="6"/>
  <c r="C165" i="6"/>
  <c r="C163" i="6"/>
  <c r="C161" i="6"/>
  <c r="C160" i="6"/>
  <c r="C158" i="6"/>
  <c r="C157" i="6"/>
  <c r="C155" i="6"/>
  <c r="C154" i="6"/>
  <c r="C150" i="6"/>
  <c r="C147" i="6"/>
  <c r="C143" i="6"/>
  <c r="C127" i="6" s="1"/>
  <c r="C119" i="6" s="1"/>
  <c r="C140" i="6"/>
  <c r="C132" i="6"/>
  <c r="C128" i="6"/>
  <c r="C123" i="6"/>
  <c r="C121" i="6"/>
  <c r="C120" i="6"/>
  <c r="C113" i="6"/>
  <c r="C109" i="6"/>
  <c r="C105" i="6"/>
  <c r="C104" i="6"/>
  <c r="C100" i="6"/>
  <c r="C97" i="6"/>
  <c r="C96" i="6"/>
  <c r="C91" i="6"/>
  <c r="C89" i="6"/>
  <c r="C86" i="6"/>
  <c r="C84" i="6"/>
  <c r="C82" i="6"/>
  <c r="C80" i="6"/>
  <c r="C79" i="6"/>
  <c r="C77" i="6"/>
  <c r="C74" i="6"/>
  <c r="C71" i="6" s="1"/>
  <c r="C72" i="6"/>
  <c r="C66" i="6"/>
  <c r="C63" i="6"/>
  <c r="C62" i="6"/>
  <c r="C54" i="6"/>
  <c r="C52" i="6"/>
  <c r="C42" i="6"/>
  <c r="C35" i="6"/>
  <c r="C30" i="6"/>
  <c r="C29" i="6"/>
  <c r="C25" i="6"/>
  <c r="C17" i="6" s="1"/>
  <c r="C23" i="6"/>
  <c r="C18" i="6"/>
  <c r="C87" i="2"/>
  <c r="C84" i="2"/>
  <c r="C80" i="2"/>
  <c r="C77" i="2"/>
  <c r="C76" i="2"/>
  <c r="C74" i="2"/>
  <c r="C72" i="2"/>
  <c r="C71" i="2"/>
  <c r="C70" i="2" s="1"/>
  <c r="C68" i="2"/>
  <c r="C65" i="2" s="1"/>
  <c r="C66" i="2"/>
  <c r="C63" i="2"/>
  <c r="C59" i="2"/>
  <c r="C58" i="2"/>
  <c r="C55" i="2"/>
  <c r="C52" i="2"/>
  <c r="C51" i="2"/>
  <c r="C48" i="2"/>
  <c r="C46" i="2"/>
  <c r="C45" i="2" s="1"/>
  <c r="C42" i="2"/>
  <c r="C35" i="2"/>
  <c r="C34" i="2" s="1"/>
  <c r="C29" i="2"/>
  <c r="C26" i="2"/>
  <c r="C23" i="2"/>
  <c r="C20" i="2"/>
  <c r="C15" i="2"/>
  <c r="C13" i="2"/>
  <c r="C10" i="4" l="1"/>
  <c r="G10" i="4" s="1"/>
  <c r="C11" i="13"/>
  <c r="C12" i="2"/>
  <c r="C11" i="2"/>
  <c r="C10" i="2" s="1"/>
  <c r="C16" i="6"/>
  <c r="C15" i="6" s="1"/>
  <c r="F72" i="6" l="1"/>
  <c r="D11" i="2" l="1"/>
  <c r="K24" i="1" l="1"/>
  <c r="H14" i="10" l="1"/>
  <c r="F150" i="6"/>
  <c r="G27" i="6"/>
  <c r="F59" i="2" l="1"/>
  <c r="C35" i="7" l="1"/>
  <c r="J25" i="1" l="1"/>
  <c r="J24" i="1"/>
  <c r="F11" i="8" l="1"/>
  <c r="F10" i="8" s="1"/>
  <c r="E11" i="8"/>
  <c r="D11" i="8"/>
  <c r="D10" i="8" s="1"/>
  <c r="C11" i="8"/>
  <c r="C10" i="8" s="1"/>
  <c r="F14" i="8"/>
  <c r="E14" i="8"/>
  <c r="D14" i="8"/>
  <c r="C14" i="8"/>
  <c r="F16" i="8"/>
  <c r="E16" i="8"/>
  <c r="D16" i="8"/>
  <c r="C16" i="8"/>
  <c r="F18" i="8"/>
  <c r="E18" i="8"/>
  <c r="D18" i="8"/>
  <c r="C18" i="8"/>
  <c r="H19" i="8"/>
  <c r="G19" i="8"/>
  <c r="H17" i="8"/>
  <c r="G17" i="8"/>
  <c r="H15" i="8"/>
  <c r="G15" i="8"/>
  <c r="H12" i="8"/>
  <c r="G12" i="8"/>
  <c r="E17" i="7"/>
  <c r="H22" i="1" s="1"/>
  <c r="D17" i="7"/>
  <c r="G22" i="1" s="1"/>
  <c r="F19" i="7"/>
  <c r="C19" i="7"/>
  <c r="F24" i="7"/>
  <c r="H24" i="7" s="1"/>
  <c r="C24" i="7"/>
  <c r="F22" i="7"/>
  <c r="H22" i="7"/>
  <c r="C22" i="7"/>
  <c r="G22" i="7" s="1"/>
  <c r="H26" i="7"/>
  <c r="G26" i="7"/>
  <c r="H25" i="7"/>
  <c r="G25" i="7"/>
  <c r="H23" i="7"/>
  <c r="G23" i="7"/>
  <c r="H21" i="7"/>
  <c r="G21" i="7"/>
  <c r="H20" i="7"/>
  <c r="G20" i="7"/>
  <c r="F13" i="8" l="1"/>
  <c r="H18" i="8"/>
  <c r="E13" i="8"/>
  <c r="H16" i="8"/>
  <c r="D13" i="8"/>
  <c r="C13" i="8"/>
  <c r="H11" i="8"/>
  <c r="G10" i="8"/>
  <c r="F18" i="7"/>
  <c r="H19" i="7"/>
  <c r="G19" i="7"/>
  <c r="G18" i="8"/>
  <c r="H14" i="8"/>
  <c r="C18" i="7"/>
  <c r="G14" i="8"/>
  <c r="E10" i="8"/>
  <c r="G16" i="8"/>
  <c r="G11" i="8"/>
  <c r="H10" i="8"/>
  <c r="G24" i="7"/>
  <c r="G13" i="8" l="1"/>
  <c r="H13" i="8"/>
  <c r="F12" i="7"/>
  <c r="F11" i="7" s="1"/>
  <c r="E10" i="7"/>
  <c r="H21" i="1" s="1"/>
  <c r="D10" i="7"/>
  <c r="G21" i="1" s="1"/>
  <c r="C12" i="7"/>
  <c r="C11" i="7" s="1"/>
  <c r="F15" i="7"/>
  <c r="F14" i="7" s="1"/>
  <c r="C15" i="7"/>
  <c r="C14" i="7" s="1"/>
  <c r="C10" i="7" l="1"/>
  <c r="F10" i="7"/>
  <c r="I21" i="1" s="1"/>
  <c r="F28" i="7"/>
  <c r="C28" i="7"/>
  <c r="F30" i="7"/>
  <c r="H30" i="7" s="1"/>
  <c r="C30" i="7"/>
  <c r="F33" i="7"/>
  <c r="H33" i="7" s="1"/>
  <c r="C33" i="7"/>
  <c r="G11" i="7"/>
  <c r="H11" i="7"/>
  <c r="G12" i="7"/>
  <c r="H12" i="7"/>
  <c r="G13" i="7"/>
  <c r="H13" i="7"/>
  <c r="G14" i="7"/>
  <c r="H14" i="7"/>
  <c r="G15" i="7"/>
  <c r="H15" i="7"/>
  <c r="G16" i="7"/>
  <c r="H16" i="7"/>
  <c r="G18" i="7"/>
  <c r="H18" i="7"/>
  <c r="G29" i="7"/>
  <c r="H29" i="7"/>
  <c r="G31" i="7"/>
  <c r="H31" i="7"/>
  <c r="G34" i="7"/>
  <c r="H34" i="7"/>
  <c r="G36" i="7"/>
  <c r="H36" i="7"/>
  <c r="F35" i="7"/>
  <c r="G35" i="7" s="1"/>
  <c r="F13" i="10"/>
  <c r="E13" i="10"/>
  <c r="D13" i="10"/>
  <c r="C13" i="10"/>
  <c r="F11" i="10"/>
  <c r="E11" i="10"/>
  <c r="D11" i="10"/>
  <c r="C11" i="10"/>
  <c r="G14" i="10"/>
  <c r="H13" i="10" l="1"/>
  <c r="F10" i="10"/>
  <c r="D10" i="10"/>
  <c r="F32" i="7"/>
  <c r="G32" i="7" s="1"/>
  <c r="G33" i="7"/>
  <c r="F27" i="7"/>
  <c r="H27" i="7" s="1"/>
  <c r="G28" i="7"/>
  <c r="H10" i="7"/>
  <c r="C32" i="7"/>
  <c r="G10" i="7"/>
  <c r="C10" i="10"/>
  <c r="H28" i="7"/>
  <c r="C27" i="7"/>
  <c r="E10" i="10"/>
  <c r="G13" i="10"/>
  <c r="G30" i="7"/>
  <c r="H32" i="7"/>
  <c r="H35" i="7"/>
  <c r="E16" i="6"/>
  <c r="H13" i="1" s="1"/>
  <c r="D16" i="6"/>
  <c r="F18" i="6"/>
  <c r="F23" i="6"/>
  <c r="F25" i="6"/>
  <c r="F52" i="6"/>
  <c r="F63" i="6"/>
  <c r="F74" i="6"/>
  <c r="F77" i="6"/>
  <c r="F80" i="6"/>
  <c r="F82" i="6"/>
  <c r="F84" i="6"/>
  <c r="F86" i="6"/>
  <c r="F89" i="6"/>
  <c r="F91" i="6"/>
  <c r="F97" i="6"/>
  <c r="F100" i="6"/>
  <c r="F105" i="6"/>
  <c r="F109" i="6"/>
  <c r="F113" i="6"/>
  <c r="E119" i="6"/>
  <c r="H14" i="1" s="1"/>
  <c r="F121" i="6"/>
  <c r="F123" i="6"/>
  <c r="F128" i="6"/>
  <c r="F132" i="6"/>
  <c r="F140" i="6"/>
  <c r="F143" i="6"/>
  <c r="F155" i="6"/>
  <c r="F154" i="6" s="1"/>
  <c r="F158" i="6"/>
  <c r="F157" i="6" s="1"/>
  <c r="F161" i="6"/>
  <c r="F163" i="6"/>
  <c r="F165" i="6"/>
  <c r="G159" i="6"/>
  <c r="G135" i="6"/>
  <c r="G134" i="6"/>
  <c r="G133" i="6"/>
  <c r="G129" i="6"/>
  <c r="G125" i="6"/>
  <c r="G101" i="6"/>
  <c r="G94" i="6"/>
  <c r="G83" i="6"/>
  <c r="G68" i="6"/>
  <c r="G67" i="6"/>
  <c r="G61" i="6"/>
  <c r="G59" i="6"/>
  <c r="G58" i="6"/>
  <c r="G57" i="6"/>
  <c r="G56" i="6"/>
  <c r="G53" i="6"/>
  <c r="G51" i="6"/>
  <c r="G50" i="6"/>
  <c r="G49" i="6"/>
  <c r="G47" i="6"/>
  <c r="G46" i="6"/>
  <c r="G45" i="6"/>
  <c r="G44" i="6"/>
  <c r="G43" i="6"/>
  <c r="G41" i="6"/>
  <c r="G39" i="6"/>
  <c r="G38" i="6"/>
  <c r="G36" i="6"/>
  <c r="G33" i="6"/>
  <c r="G32" i="6"/>
  <c r="G31" i="6"/>
  <c r="G24" i="6"/>
  <c r="G22" i="6"/>
  <c r="G21" i="6"/>
  <c r="G20" i="6"/>
  <c r="G19" i="6"/>
  <c r="F167" i="6"/>
  <c r="E11" i="2"/>
  <c r="F13" i="2"/>
  <c r="F15" i="2"/>
  <c r="F20" i="2"/>
  <c r="F23" i="2"/>
  <c r="F26" i="2"/>
  <c r="F29" i="2"/>
  <c r="F35" i="2"/>
  <c r="F42" i="2"/>
  <c r="F46" i="2"/>
  <c r="F48" i="2"/>
  <c r="F52" i="2"/>
  <c r="F55" i="2"/>
  <c r="F63" i="2"/>
  <c r="F58" i="2" s="1"/>
  <c r="H58" i="2" s="1"/>
  <c r="F66" i="2"/>
  <c r="F68" i="2"/>
  <c r="E70" i="2"/>
  <c r="H11" i="1" s="1"/>
  <c r="F72" i="2"/>
  <c r="F74" i="2"/>
  <c r="F77" i="2"/>
  <c r="G27" i="7" l="1"/>
  <c r="H10" i="10"/>
  <c r="F17" i="7"/>
  <c r="I22" i="1" s="1"/>
  <c r="G10" i="10"/>
  <c r="D10" i="2"/>
  <c r="H157" i="6"/>
  <c r="G157" i="6"/>
  <c r="F51" i="2"/>
  <c r="H51" i="2" s="1"/>
  <c r="F45" i="2"/>
  <c r="H45" i="2" s="1"/>
  <c r="F34" i="2"/>
  <c r="F12" i="2"/>
  <c r="E10" i="2"/>
  <c r="H10" i="1" s="1"/>
  <c r="G58" i="2"/>
  <c r="H17" i="7"/>
  <c r="C17" i="7"/>
  <c r="G17" i="7" s="1"/>
  <c r="F71" i="2"/>
  <c r="F65" i="2"/>
  <c r="E15" i="6"/>
  <c r="D15" i="6"/>
  <c r="G132" i="6"/>
  <c r="G52" i="6"/>
  <c r="F17" i="6"/>
  <c r="H17" i="6" s="1"/>
  <c r="G54" i="6"/>
  <c r="G42" i="6"/>
  <c r="G35" i="6"/>
  <c r="F127" i="6"/>
  <c r="H127" i="6" s="1"/>
  <c r="G30" i="6"/>
  <c r="G23" i="6"/>
  <c r="G123" i="6"/>
  <c r="F104" i="6"/>
  <c r="G91" i="6"/>
  <c r="G82" i="6"/>
  <c r="F62" i="6"/>
  <c r="H62" i="6" s="1"/>
  <c r="G25" i="6"/>
  <c r="G66" i="6"/>
  <c r="F79" i="6"/>
  <c r="F71" i="6"/>
  <c r="G100" i="6"/>
  <c r="F96" i="6"/>
  <c r="H96" i="6" s="1"/>
  <c r="F160" i="6"/>
  <c r="F120" i="6"/>
  <c r="G158" i="6"/>
  <c r="G18" i="6"/>
  <c r="G128" i="6"/>
  <c r="F80" i="2"/>
  <c r="F84" i="2"/>
  <c r="F87" i="2"/>
  <c r="G15" i="2"/>
  <c r="G16" i="2"/>
  <c r="G18" i="2"/>
  <c r="G23" i="2"/>
  <c r="G24" i="2"/>
  <c r="G26" i="2"/>
  <c r="G27" i="2"/>
  <c r="G29" i="2"/>
  <c r="G30" i="2"/>
  <c r="G32" i="2"/>
  <c r="G48" i="2"/>
  <c r="G50" i="2"/>
  <c r="G52" i="2"/>
  <c r="G53" i="2"/>
  <c r="G54" i="2"/>
  <c r="G55" i="2"/>
  <c r="G56" i="2"/>
  <c r="G59" i="2"/>
  <c r="G60" i="2"/>
  <c r="G81" i="2"/>
  <c r="G51" i="2" l="1"/>
  <c r="H12" i="2"/>
  <c r="F11" i="2"/>
  <c r="G45" i="2"/>
  <c r="G17" i="6"/>
  <c r="G80" i="2"/>
  <c r="G12" i="2"/>
  <c r="G62" i="6"/>
  <c r="H120" i="6"/>
  <c r="G120" i="6"/>
  <c r="F119" i="6"/>
  <c r="G127" i="6"/>
  <c r="F16" i="6"/>
  <c r="H16" i="6" s="1"/>
  <c r="G29" i="6"/>
  <c r="H29" i="6"/>
  <c r="G96" i="6"/>
  <c r="G79" i="6"/>
  <c r="F76" i="2"/>
  <c r="H76" i="2" s="1"/>
  <c r="G23" i="1"/>
  <c r="G26" i="1" s="1"/>
  <c r="H12" i="1"/>
  <c r="H11" i="2" l="1"/>
  <c r="G76" i="2"/>
  <c r="F70" i="2"/>
  <c r="F10" i="2" s="1"/>
  <c r="K10" i="1"/>
  <c r="G11" i="2"/>
  <c r="F15" i="6"/>
  <c r="G16" i="6"/>
  <c r="G119" i="6"/>
  <c r="H119" i="6"/>
  <c r="H23" i="1"/>
  <c r="H15" i="1"/>
  <c r="I23" i="1"/>
  <c r="I26" i="1" s="1"/>
  <c r="G12" i="1"/>
  <c r="G15" i="1"/>
  <c r="G10" i="2" l="1"/>
  <c r="H10" i="2"/>
  <c r="G70" i="2"/>
  <c r="H70" i="2"/>
  <c r="J10" i="1"/>
  <c r="G15" i="6"/>
  <c r="H15" i="6"/>
  <c r="I15" i="1"/>
  <c r="H26" i="1"/>
  <c r="J26" i="1"/>
  <c r="H16" i="1"/>
  <c r="G16" i="1"/>
  <c r="I12" i="1" l="1"/>
  <c r="G27" i="1"/>
  <c r="H27" i="1"/>
  <c r="I16" i="1" l="1"/>
  <c r="I27" i="1" l="1"/>
  <c r="J27" i="1" s="1"/>
  <c r="E13" i="13" l="1"/>
  <c r="F13" i="13" s="1"/>
  <c r="E12" i="13" l="1"/>
  <c r="F12" i="13" s="1"/>
  <c r="E11" i="13" l="1"/>
  <c r="F11" i="13" s="1"/>
</calcChain>
</file>

<file path=xl/sharedStrings.xml><?xml version="1.0" encoding="utf-8"?>
<sst xmlns="http://schemas.openxmlformats.org/spreadsheetml/2006/main" count="1644" uniqueCount="622">
  <si>
    <t>I. OPĆI DIO</t>
  </si>
  <si>
    <t>SAŽETAK  RAČUNA PRIHODA I RASHODA I RAČUNA FINANCIRANJA</t>
  </si>
  <si>
    <t>SAŽETAK RAČUNA PRIHODA I RASHODA</t>
  </si>
  <si>
    <t>BROJČANA OZNAKA I NAZIV</t>
  </si>
  <si>
    <t>INDEKS</t>
  </si>
  <si>
    <t>INDEKS**</t>
  </si>
  <si>
    <t>6=5/2*100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</si>
  <si>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</si>
  <si>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</si>
  <si>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</si>
  <si>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</si>
  <si>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</si>
  <si>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</si>
  <si>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</si>
  <si>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</si>
  <si>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</si>
  <si>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</si>
  <si>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</si>
  <si>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</si>
  <si>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</si>
  <si>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</si>
  <si>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</si>
  <si>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 xml:space="preserve"> RAČUN PRIHODA I RASHODA </t>
  </si>
  <si>
    <t xml:space="preserve">IZVJEŠTAJ O PRIHODIMA I RASHODIMA PREMA EKONOMSKOJ KLASIFIKACIJI </t>
  </si>
  <si>
    <t>UKUPNI PRIHODI</t>
  </si>
  <si>
    <t/>
  </si>
  <si>
    <t>Prihodi i rashodi</t>
  </si>
  <si>
    <t>EUR</t>
  </si>
  <si>
    <t>PRIHODI</t>
  </si>
  <si>
    <t>6</t>
  </si>
  <si>
    <t>Prihodi poslovanja</t>
  </si>
  <si>
    <t>61</t>
  </si>
  <si>
    <t>63</t>
  </si>
  <si>
    <t>Pomoći iz inozemstva (darovnice) i od subjekata unutar općeg proračuna</t>
  </si>
  <si>
    <t>632</t>
  </si>
  <si>
    <t>Pomoći od međunarodnih organizacija te institucija i tijela EU</t>
  </si>
  <si>
    <t>6323</t>
  </si>
  <si>
    <t>Tekuće pomoći od institucija i tijela  EU</t>
  </si>
  <si>
    <t>6324</t>
  </si>
  <si>
    <t>Kapitalne pomoći od institucija i tijela  EU</t>
  </si>
  <si>
    <t>64</t>
  </si>
  <si>
    <t>Prihodi od imovine</t>
  </si>
  <si>
    <t>641</t>
  </si>
  <si>
    <t>Prihodi od financijske imovine</t>
  </si>
  <si>
    <t>6417</t>
  </si>
  <si>
    <t>Prihodi iz dobiti trgovačkih društava, kreditnih i ostalih financijskih institucija po posebnim propisima</t>
  </si>
  <si>
    <t>65</t>
  </si>
  <si>
    <t>Prihodi od upravnih i administrativnih pristojbi, pristojbi po posebnim propisima i naknada</t>
  </si>
  <si>
    <t>652</t>
  </si>
  <si>
    <t>Prihodi po posebnim propisima</t>
  </si>
  <si>
    <t>6526</t>
  </si>
  <si>
    <t>Ostali nespomenuti prihodi</t>
  </si>
  <si>
    <t>IZVJEŠTAJ O PRIHODIMA I RASHODIMA PREMA IZVORIMA FINANCIRANJA</t>
  </si>
  <si>
    <t>1</t>
  </si>
  <si>
    <t>Opći prihodi i primici</t>
  </si>
  <si>
    <t>11</t>
  </si>
  <si>
    <t>4</t>
  </si>
  <si>
    <t>Prihodi za posebne namjene</t>
  </si>
  <si>
    <t>41</t>
  </si>
  <si>
    <t>43</t>
  </si>
  <si>
    <t>Ostali prihodi za posebne namjene</t>
  </si>
  <si>
    <t>5</t>
  </si>
  <si>
    <t>Pomoći</t>
  </si>
  <si>
    <t>51</t>
  </si>
  <si>
    <t>56</t>
  </si>
  <si>
    <t>Fondovi EU</t>
  </si>
  <si>
    <t>57</t>
  </si>
  <si>
    <t>Ostali programi EU</t>
  </si>
  <si>
    <t>58</t>
  </si>
  <si>
    <t>Instrumenti EU nove generacije</t>
  </si>
  <si>
    <t>RASHODI</t>
  </si>
  <si>
    <t>Sredstva učešća za pomoći</t>
  </si>
  <si>
    <t>52</t>
  </si>
  <si>
    <t>Ostale pomoći</t>
  </si>
  <si>
    <t>8</t>
  </si>
  <si>
    <t>81</t>
  </si>
  <si>
    <t>UKUPNI RASHODI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</si>
  <si>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</si>
  <si>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</si>
  <si>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</si>
  <si>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</si>
  <si>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</si>
  <si>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</si>
  <si>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</si>
  <si>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</si>
  <si>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3113</t>
  </si>
  <si>
    <t>Plaće za prekovremeni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</si>
  <si>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</si>
  <si>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</si>
  <si>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</si>
  <si>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</si>
  <si>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</si>
  <si>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</si>
  <si>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</si>
  <si>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</si>
  <si>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</si>
  <si>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</si>
  <si>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</si>
  <si>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</si>
  <si>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</si>
  <si>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</si>
  <si>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</si>
  <si>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</si>
  <si>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</si>
  <si>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</si>
  <si>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</si>
  <si>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</si>
  <si>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</si>
  <si>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</si>
  <si>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</si>
  <si>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</si>
  <si>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</si>
  <si>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</si>
  <si>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</si>
  <si>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</si>
  <si>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</si>
  <si>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</si>
  <si>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</si>
  <si>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</si>
  <si>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</si>
  <si>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</si>
  <si>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</si>
  <si>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</si>
  <si>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</si>
  <si>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</si>
  <si>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</si>
  <si>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</si>
  <si>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</si>
  <si>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</si>
  <si>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</si>
  <si>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</si>
  <si>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</si>
  <si>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</si>
  <si>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</si>
  <si>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</si>
  <si>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</si>
  <si>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</si>
  <si>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</si>
  <si>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</si>
  <si>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</si>
  <si>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</si>
  <si>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</si>
  <si>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</si>
  <si>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</si>
  <si>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</si>
  <si>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</si>
  <si>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</si>
  <si>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</si>
  <si>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</si>
  <si>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</si>
  <si>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</si>
  <si>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</si>
  <si>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</si>
  <si>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</si>
  <si>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</si>
  <si>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</si>
  <si>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</si>
  <si>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</si>
  <si>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343</t>
  </si>
  <si>
    <t>Ostali financijski rashodi</t>
  </si>
  <si>
    <t>3431</t>
  </si>
  <si>
    <t>Bankarske usluge i usluge platnog prometa</t>
  </si>
  <si>
    <t>35</t>
  </si>
  <si>
    <t>Subvencije</t>
  </si>
  <si>
    <t>352</t>
  </si>
  <si>
    <t>Subvencije trgovačkim društvima, poljoprivrednicima i obrtnicima izvan javnog sektora</t>
  </si>
  <si>
    <t>3522</t>
  </si>
  <si>
    <t>Subvencije trgovačkim društvima izvan javnog sektora</t>
  </si>
  <si>
    <t>353</t>
  </si>
  <si>
    <t>Subvencije trgovačkim društvima, zadrugama, poljoprivrednicima i obrtnicima iz EU sredstava</t>
  </si>
  <si>
    <t>3531</t>
  </si>
  <si>
    <t>36</t>
  </si>
  <si>
    <t>Pomoći dane u inozemstvo i unutar općeg proračuna</t>
  </si>
  <si>
    <t>361</t>
  </si>
  <si>
    <t>Pomoći inozemnim vladama</t>
  </si>
  <si>
    <t>3611</t>
  </si>
  <si>
    <t>Tekuće pomoći inozemnim vladama</t>
  </si>
  <si>
    <t>363</t>
  </si>
  <si>
    <t>Pomoći unutar općeg proračuna</t>
  </si>
  <si>
    <t>3631</t>
  </si>
  <si>
    <t>Tekuće pomoći unutar općeg proračuna</t>
  </si>
  <si>
    <t>366</t>
  </si>
  <si>
    <t>Pomoći proračunskim korisnicima drugih proračuna</t>
  </si>
  <si>
    <t>3661</t>
  </si>
  <si>
    <t>Tekuće pomoći proračunskim korisnicima drugih proračuna</t>
  </si>
  <si>
    <t>3662</t>
  </si>
  <si>
    <t>Kapitalne pomoći proračunskim korisnicima drugih proračuna</t>
  </si>
  <si>
    <t>368</t>
  </si>
  <si>
    <t>Pomoći temeljem prijenosa EU sredstava</t>
  </si>
  <si>
    <t>3681</t>
  </si>
  <si>
    <t>Tekuće pomoći temeljem prijenosa EU sredstava</t>
  </si>
  <si>
    <t>369</t>
  </si>
  <si>
    <t>Prijenosi između proračunskih korisnika istog proračuna</t>
  </si>
  <si>
    <t>3691</t>
  </si>
  <si>
    <t>Tekući prijenosi između proračunskih korisnika istog proračuna</t>
  </si>
  <si>
    <t>3692</t>
  </si>
  <si>
    <t>Kapitalni prijenosi između proračunskih korisnika istog proračuna</t>
  </si>
  <si>
    <t>3694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</si>
  <si>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</si>
  <si>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</si>
  <si>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</si>
  <si>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372</t>
  </si>
  <si>
    <t>Ostale naknade građanima i kućanstvima iz proračuna</t>
  </si>
  <si>
    <t>3721</t>
  </si>
  <si>
    <t>Naknade građanima i kućanstvima u novcu</t>
  </si>
  <si>
    <t>38</t>
  </si>
  <si>
    <t>Ostali rashodi</t>
  </si>
  <si>
    <t>381</t>
  </si>
  <si>
    <t>Tekuće donacije</t>
  </si>
  <si>
    <t>3811</t>
  </si>
  <si>
    <t>Tekuće donacije u novcu</t>
  </si>
  <si>
    <t>3813</t>
  </si>
  <si>
    <t>Tekuće donacije iz EU sredstava</t>
  </si>
  <si>
    <t>382</t>
  </si>
  <si>
    <t>Kapitalne donacije</t>
  </si>
  <si>
    <t>3821</t>
  </si>
  <si>
    <t>Kapitalne donacije neprofitnim organizacijama</t>
  </si>
  <si>
    <t>3823</t>
  </si>
  <si>
    <t>Kapitalne donacije iz EU sredstava</t>
  </si>
  <si>
    <t>383</t>
  </si>
  <si>
    <t>Kazne, penali i naknade štete</t>
  </si>
  <si>
    <t>3834</t>
  </si>
  <si>
    <t>Ugovorene kazne i ostale naknade šteta</t>
  </si>
  <si>
    <t>Rashodi za nabavu nefinancijske imovine</t>
  </si>
  <si>
    <t>Rashodi za nabavu neproizvedene dugotrajne imovine</t>
  </si>
  <si>
    <t>412</t>
  </si>
  <si>
    <t>Nematerijalna imovina</t>
  </si>
  <si>
    <t>4123</t>
  </si>
  <si>
    <t>Licence</t>
  </si>
  <si>
    <t>42</t>
  </si>
  <si>
    <t>Rashodi za nabavu proizvedene dugotrajne imovine</t>
  </si>
  <si>
    <t>421</t>
  </si>
  <si>
    <t>Građevinski objekti</t>
  </si>
  <si>
    <t>4212</t>
  </si>
  <si>
    <t>Poslovni objekti</t>
  </si>
  <si>
    <t>422</t>
  </si>
  <si>
    <t>Postrojenja i oprema</t>
  </si>
  <si>
    <t>4221</t>
  </si>
  <si>
    <t>Uredska oprema i namještaj</t>
  </si>
  <si>
    <t>4224</t>
  </si>
  <si>
    <t>Medicinska i laboratorijska oprema</t>
  </si>
  <si>
    <t>426</t>
  </si>
  <si>
    <t>Nematerijalna proizvedena imovina</t>
  </si>
  <si>
    <t>4262</t>
  </si>
  <si>
    <t>Ulaganja u računalne programe</t>
  </si>
  <si>
    <t>45</t>
  </si>
  <si>
    <t>Rashodi za dodatna ulaganja na nefinancijskoj imovini</t>
  </si>
  <si>
    <t>451</t>
  </si>
  <si>
    <t>Dodatna ulaganja na građevinskim objektima</t>
  </si>
  <si>
    <t>4511</t>
  </si>
  <si>
    <t>IZVJEŠTAJ RAČUNA FINANCIRANJA PREMA EKONOMSKOJ KLASIFIKACIJI</t>
  </si>
  <si>
    <t>UKUPNO RASHODI</t>
  </si>
  <si>
    <t>Primici i izdaci</t>
  </si>
  <si>
    <t>PRIMICI</t>
  </si>
  <si>
    <t>Primici od financijske imovine i zaduživanja</t>
  </si>
  <si>
    <t>IZVJEŠTAJ RAČUNA FINANCIRANJA PREMA IZVORIMA FINANCIRANJA</t>
  </si>
  <si>
    <t>INDEKS
(5)/(2)</t>
  </si>
  <si>
    <t>631</t>
  </si>
  <si>
    <t>Pomoći od inozemnih vlada</t>
  </si>
  <si>
    <t>6311</t>
  </si>
  <si>
    <t>Tekuće pomoći od inozemnih vlada</t>
  </si>
  <si>
    <t>6321</t>
  </si>
  <si>
    <t>Tekuće pomoći od međunarodnih organizacija</t>
  </si>
  <si>
    <t>6322</t>
  </si>
  <si>
    <t>Kapitalne pomoći od međunarodnih organizacija</t>
  </si>
  <si>
    <t>634</t>
  </si>
  <si>
    <t>Pomoći od ostalih subjekata unutar općeg proračuna</t>
  </si>
  <si>
    <t>6341</t>
  </si>
  <si>
    <t>Tekuće pomoći od ostalih subjekata unutar općeg proračuna</t>
  </si>
  <si>
    <t>6342</t>
  </si>
  <si>
    <t>Kapitalne pomoći od ostalih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</si>
  <si>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</si>
  <si>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</si>
  <si>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</si>
  <si>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</si>
  <si>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6362</t>
  </si>
  <si>
    <t>Kapitalne pomoći proračunskim korisnicima iz proračuna koji im nije nadležan</t>
  </si>
  <si>
    <t>638</t>
  </si>
  <si>
    <t>Pomoći iz državnog proračuna temeljem prijenosa EU sredstava</t>
  </si>
  <si>
    <t>6381</t>
  </si>
  <si>
    <t>Tekuće pomoći iz državnog proračuna temeljem prijenosa EU sredstava</t>
  </si>
  <si>
    <t>6382</t>
  </si>
  <si>
    <t>Kapitalne pomoći iz državnog proračuna temeljem prijenosa EU sredstava</t>
  </si>
  <si>
    <t>639</t>
  </si>
  <si>
    <t>6391</t>
  </si>
  <si>
    <t>6392</t>
  </si>
  <si>
    <t>6393</t>
  </si>
  <si>
    <t>Tekući prijenosi između proračunskih korisnika istog proračuna temeljem prijenosa EU sredstava</t>
  </si>
  <si>
    <t>6394</t>
  </si>
  <si>
    <t>6413</t>
  </si>
  <si>
    <t>Kamate na oročena sredstva i depozite po viđenju</t>
  </si>
  <si>
    <t>6414</t>
  </si>
  <si>
    <t>Prihodi od zateznih kamata</t>
  </si>
  <si>
    <t>6415</t>
  </si>
  <si>
    <t>Prihodi od pozitivnih tečajnih razlika i razlika zbog primjene valutne klauzule</t>
  </si>
  <si>
    <t>6416</t>
  </si>
  <si>
    <t>Prihodi od dividendi</t>
  </si>
  <si>
    <t>6419</t>
  </si>
  <si>
    <t>Ostali prihodi od financijske imovine</t>
  </si>
  <si>
    <t>642</t>
  </si>
  <si>
    <t>Prihodi od nefinancijske imovine</t>
  </si>
  <si>
    <t>6425</t>
  </si>
  <si>
    <t>Prihodi od prodaje kratkotrajne nefinancijske imovine</t>
  </si>
  <si>
    <t>6429</t>
  </si>
  <si>
    <t>Ostali prihodi od nefinancijske imovine</t>
  </si>
  <si>
    <t>651</t>
  </si>
  <si>
    <t>Upravne i administrativne pristojbe</t>
  </si>
  <si>
    <t>6514</t>
  </si>
  <si>
    <t>Ostale pristojbe i naknade</t>
  </si>
  <si>
    <t>6521</t>
  </si>
  <si>
    <t>Prihodi državne uprave</t>
  </si>
  <si>
    <t>66</t>
  </si>
  <si>
    <t>Prihodi od prodaje proizvoda i robe te pruženih usluga i prihodi od donacija</t>
  </si>
  <si>
    <t>661</t>
  </si>
  <si>
    <t>Prihodi od prodaje proizvoda i robe te pruženih usluga</t>
  </si>
  <si>
    <t>6614</t>
  </si>
  <si>
    <t>Prihodi od prodaje proizvoda i robe</t>
  </si>
  <si>
    <t>6615</t>
  </si>
  <si>
    <t>Prihodi od pruženih usluga</t>
  </si>
  <si>
    <t>663</t>
  </si>
  <si>
    <t>Donacije od pravnih i fizičkih osoba izvan općeg proračuna</t>
  </si>
  <si>
    <t>6631</t>
  </si>
  <si>
    <t>6632</t>
  </si>
  <si>
    <t>68</t>
  </si>
  <si>
    <t>Kazne, upravne mjere i ostali prihodi</t>
  </si>
  <si>
    <t>681</t>
  </si>
  <si>
    <t>Kazne i upravne mjere</t>
  </si>
  <si>
    <t>6819</t>
  </si>
  <si>
    <t>Ostale kazne</t>
  </si>
  <si>
    <t>683</t>
  </si>
  <si>
    <t>Ostali prihodi</t>
  </si>
  <si>
    <t>6831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</si>
  <si>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</si>
  <si>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</si>
  <si>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</si>
  <si>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</si>
  <si>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</si>
  <si>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</si>
  <si>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</si>
  <si>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Zemljište</t>
  </si>
  <si>
    <t>712</t>
  </si>
  <si>
    <t>Prihodi od prodaje nematerijalne imovine</t>
  </si>
  <si>
    <t>7124</t>
  </si>
  <si>
    <t>Ostala prava</t>
  </si>
  <si>
    <t>72</t>
  </si>
  <si>
    <t>Prihodi od prodaje proizvedene dugotrajne imovine</t>
  </si>
  <si>
    <t>721</t>
  </si>
  <si>
    <t>Prihodi od prodaje građevinskih objekata</t>
  </si>
  <si>
    <t>7211</t>
  </si>
  <si>
    <t>Stambeni objekti</t>
  </si>
  <si>
    <t>7212</t>
  </si>
  <si>
    <t>722</t>
  </si>
  <si>
    <t>Prihodi od prodaje postrojenja i opreme</t>
  </si>
  <si>
    <t>7221</t>
  </si>
  <si>
    <t>7226</t>
  </si>
  <si>
    <t>Sportska i glazbena oprema</t>
  </si>
  <si>
    <t>7227</t>
  </si>
  <si>
    <t>Uređaji, strojevi i oprema za ostale namjene</t>
  </si>
  <si>
    <t>723</t>
  </si>
  <si>
    <t>Prihodi od prodaje prijevoznih sredstava</t>
  </si>
  <si>
    <t>7231</t>
  </si>
  <si>
    <t>Prijevozna sredstva u cestovnom prometu</t>
  </si>
  <si>
    <t>7233</t>
  </si>
  <si>
    <t>Prijevozna sredstva u pomorskom i riječnom prometu</t>
  </si>
  <si>
    <t>725</t>
  </si>
  <si>
    <t>Prihodi od prodaje višegodišnjih nasada i osnovnog stada</t>
  </si>
  <si>
    <t>7252</t>
  </si>
  <si>
    <t>Osnovno stado</t>
  </si>
  <si>
    <t>3112</t>
  </si>
  <si>
    <t>Plaće u naravi</t>
  </si>
  <si>
    <t>3114</t>
  </si>
  <si>
    <t>Plaće za posebne uvjete rada</t>
  </si>
  <si>
    <t>3131</t>
  </si>
  <si>
    <t>Doprinosi za mirovinsko osiguranje</t>
  </si>
  <si>
    <t>3133</t>
  </si>
  <si>
    <t>Doprinosi za obvezno osiguranje u slučaju nezaposlenosti</t>
  </si>
  <si>
    <t>3222</t>
  </si>
  <si>
    <t>Materijal i sirovine</t>
  </si>
  <si>
    <t>342</t>
  </si>
  <si>
    <t>Kamate za primljene kredite i zajmove</t>
  </si>
  <si>
    <t>3422</t>
  </si>
  <si>
    <t>Kamate za primljene kredite i zajmove od kreditnih i ostalih financijskih institucija u javnom sektoru</t>
  </si>
  <si>
    <t>3423</t>
  </si>
  <si>
    <t>Kamate za primljene kredite i zajmove od kreditnih i ostalih financijskih institucija izvan javnog sektora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</si>
  <si>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</si>
  <si>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</si>
  <si>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</si>
  <si>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</si>
  <si>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</si>
  <si>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</si>
  <si>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351</t>
  </si>
  <si>
    <t>Subvencije trgovačkim društvima u javnom sektoru</t>
  </si>
  <si>
    <t>3511</t>
  </si>
  <si>
    <t>Subvencije kreditnim i ostalim financijskim institucijama u javnom sektoru</t>
  </si>
  <si>
    <t>3521</t>
  </si>
  <si>
    <t>Subvencije kreditnim i ostalim financijskim institucijama izvan javnog sektora</t>
  </si>
  <si>
    <t>362</t>
  </si>
  <si>
    <t>Pomoći međunarodnim organizacijama te institucijama i tijelima EU</t>
  </si>
  <si>
    <t>3621</t>
  </si>
  <si>
    <t>Tekuće pomoći međunarodnim organizacijama te institucijama i tijelima EU</t>
  </si>
  <si>
    <t>3693</t>
  </si>
  <si>
    <t>371</t>
  </si>
  <si>
    <t>Naknade građanima i kućanstvima na temelju osiguranja</t>
  </si>
  <si>
    <t>3712</t>
  </si>
  <si>
    <t>Naknade građanima i kućanstvima u naravi - neposredno ili putem ustanova izvan javnog sektora</t>
  </si>
  <si>
    <t>3714</t>
  </si>
  <si>
    <t>Naknade građanima i kućanstvima u naravi - putem ustanova u javnom sektoru</t>
  </si>
  <si>
    <t>3722</t>
  </si>
  <si>
    <t>Naknade građanima i kućanstvima u naravi</t>
  </si>
  <si>
    <t>3723</t>
  </si>
  <si>
    <t>Naknade građanima i kućanstvima iz EU sredstava</t>
  </si>
  <si>
    <t>3812</t>
  </si>
  <si>
    <t>Tekuće donacije u naravi</t>
  </si>
  <si>
    <t>3822</t>
  </si>
  <si>
    <t>Kapitalne donacije građanima i kućanstvima</t>
  </si>
  <si>
    <t>3831</t>
  </si>
  <si>
    <t>Naknade šteta pravnim i fizičkim osobama</t>
  </si>
  <si>
    <t>3832</t>
  </si>
  <si>
    <t>Penali, ležarine i drugo</t>
  </si>
  <si>
    <t>3833</t>
  </si>
  <si>
    <t>Naknade šteta zaposlenicima</t>
  </si>
  <si>
    <t>3835</t>
  </si>
  <si>
    <t>411</t>
  </si>
  <si>
    <t>Materijalna imovina - prirodna bogatstva</t>
  </si>
  <si>
    <t>4111</t>
  </si>
  <si>
    <t>4124</t>
  </si>
  <si>
    <t>4126</t>
  </si>
  <si>
    <t>Ostala nematerijalna imovina</t>
  </si>
  <si>
    <t>4211</t>
  </si>
  <si>
    <t>4214</t>
  </si>
  <si>
    <t>Ostali građevinski objekti</t>
  </si>
  <si>
    <t>4222</t>
  </si>
  <si>
    <t>Komunikacijska oprema</t>
  </si>
  <si>
    <t>4223</t>
  </si>
  <si>
    <t>Oprema za održavanje i zaštitu</t>
  </si>
  <si>
    <t>4225</t>
  </si>
  <si>
    <t>Instrumenti, uređaji i strojevi</t>
  </si>
  <si>
    <t>4226</t>
  </si>
  <si>
    <t>4227</t>
  </si>
  <si>
    <t>423</t>
  </si>
  <si>
    <t>Prijevozna sredstva</t>
  </si>
  <si>
    <t>4231</t>
  </si>
  <si>
    <t>4233</t>
  </si>
  <si>
    <t>424</t>
  </si>
  <si>
    <t>Knjige, umjetnička djela i ostale izložbene vrijednosti</t>
  </si>
  <si>
    <t>4241</t>
  </si>
  <si>
    <t>Knjige</t>
  </si>
  <si>
    <t>4242</t>
  </si>
  <si>
    <t>Umjetnička djela (izložena u galerijama, muzejima i slično)</t>
  </si>
  <si>
    <t>4244</t>
  </si>
  <si>
    <t>Ostale nespomenute izložbene vrijednosti</t>
  </si>
  <si>
    <t>425</t>
  </si>
  <si>
    <t>Višegodišnji nasadi i osnovno stado</t>
  </si>
  <si>
    <t>4251</t>
  </si>
  <si>
    <t>Višegodišnji nasadi</t>
  </si>
  <si>
    <t>4252</t>
  </si>
  <si>
    <t>4263</t>
  </si>
  <si>
    <t>Umjetnička, literarna i znanstvena djela</t>
  </si>
  <si>
    <t>4264</t>
  </si>
  <si>
    <t>Ostala nematerijalna proizvedena imovina</t>
  </si>
  <si>
    <t>Rashodi za nabavu plemenitih metala i ostalih pohranjenih vrijednosti</t>
  </si>
  <si>
    <t>431</t>
  </si>
  <si>
    <t>Plemeniti metali i ostale pohranjene vrijednosti</t>
  </si>
  <si>
    <t>4312</t>
  </si>
  <si>
    <t>Pohranjene knjige, umjetnička djela i slične vrijednosti</t>
  </si>
  <si>
    <t>44</t>
  </si>
  <si>
    <t>Rashodi za nabavu proizvedene kratkotrajne imovine</t>
  </si>
  <si>
    <t>441</t>
  </si>
  <si>
    <t>Rashodi za nabavu zaliha</t>
  </si>
  <si>
    <t>4411</t>
  </si>
  <si>
    <t>Strateške zalihe</t>
  </si>
  <si>
    <t>452</t>
  </si>
  <si>
    <t>Dodatna ulaganja na postrojenjima i opremi</t>
  </si>
  <si>
    <t>4521</t>
  </si>
  <si>
    <t>453</t>
  </si>
  <si>
    <t>Dodatna ulaganja na prijevoznim sredstvima</t>
  </si>
  <si>
    <t>4531</t>
  </si>
  <si>
    <t>454</t>
  </si>
  <si>
    <t>Dodatna ulaganja za ostalu nefinancijsku imovinu</t>
  </si>
  <si>
    <t>4541</t>
  </si>
  <si>
    <t>Vlastiti prihodi</t>
  </si>
  <si>
    <t>Donacije</t>
  </si>
  <si>
    <t>Prihodi od nefin. imovine i nadoknade štete s osnova osig.</t>
  </si>
  <si>
    <t>IZVJEŠTAJ O RASHODIMA PREMA FUNKCIJSKOJ KLASIFIKACIJI</t>
  </si>
  <si>
    <t>01</t>
  </si>
  <si>
    <t>Opće javne usluge</t>
  </si>
  <si>
    <t>015</t>
  </si>
  <si>
    <t>Istraživanje i razvoj: Opće javne usluge</t>
  </si>
  <si>
    <t>09</t>
  </si>
  <si>
    <t>Obrazovanje</t>
  </si>
  <si>
    <t>094</t>
  </si>
  <si>
    <t>Visoka naobrazba</t>
  </si>
  <si>
    <t>Primljeni povrati glavnica danih zajmova i depozita</t>
  </si>
  <si>
    <t>818</t>
  </si>
  <si>
    <t>Primici od povrata depozita i jamčevnih pologa</t>
  </si>
  <si>
    <t>8181</t>
  </si>
  <si>
    <t>Primici od povrata depozita od kreditnih i ostalih financijskih institucija - tuzemni</t>
  </si>
  <si>
    <t>83</t>
  </si>
  <si>
    <t>Primici od prodaje dionica i udjela u glavnici</t>
  </si>
  <si>
    <t>833</t>
  </si>
  <si>
    <t>Primici od prodaje dionica i udjela u glavnici kreditnih i ostalih financijskih institucija izvan javnog sektora</t>
  </si>
  <si>
    <t>8331</t>
  </si>
  <si>
    <t>Dionice i udjeli u glavnici tuzemnih kreditnih i ostalih financijskih institucija izvan javnog sektora</t>
  </si>
  <si>
    <t>IZDACI</t>
  </si>
  <si>
    <t>Izdaci za financijsku imovinu i otplate zajmova</t>
  </si>
  <si>
    <t>Izdaci za dane zajmove i depozite</t>
  </si>
  <si>
    <t>53</t>
  </si>
  <si>
    <t>Izdaci za dionice i udjele u glavnici</t>
  </si>
  <si>
    <t>532</t>
  </si>
  <si>
    <t>Dionice i udjeli u glavnici trgovačkih društava u javnom sektoru</t>
  </si>
  <si>
    <t>5321</t>
  </si>
  <si>
    <t>534</t>
  </si>
  <si>
    <t>Dionice i udjeli u glavnici trgovačkih društava izvan javnog sektora</t>
  </si>
  <si>
    <t>5341</t>
  </si>
  <si>
    <t>Dionice i udjeli u glavnici tuzemnih trgovačkih društava izvan javnog sektora</t>
  </si>
  <si>
    <t>54</t>
  </si>
  <si>
    <t>Izdaci za otplatu glavnice primljenih kredita i zajmova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</si>
  <si>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</si>
  <si>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</si>
  <si>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</si>
  <si>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</si>
  <si>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</si>
  <si>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</si>
  <si>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</si>
  <si>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</si>
  <si>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08006</t>
  </si>
  <si>
    <t>OBRAZOVANJE</t>
  </si>
  <si>
    <t>3705</t>
  </si>
  <si>
    <t>VISOKO OBRAZOVANJE</t>
  </si>
  <si>
    <t>PROGRAMSKO FINANCIRANJE JAVNIH VISOKIH UČILIŠTA</t>
  </si>
  <si>
    <t>Prihodi iz proračuna</t>
  </si>
  <si>
    <t>stupac 2: ostvarenje/izvršenje za izvještajno razdoblje prethodne proračunske godine na razini razreda, skupine, podskupine i odjeljka ekonomske klasifikacije</t>
  </si>
  <si>
    <t>stupac 3: izvorni plan odnosno rebalans za proračunsku godinu na razini razreda i skupine ekonomske klasifikacije</t>
  </si>
  <si>
    <t>stupac 4: tekući plan za proračunsku godinu na razini razreda i skupine ekonomske klasifikacije</t>
  </si>
  <si>
    <t>stupac 5: ostvarenje/izvršenje za izvještajno razdoblje na razini razreda, skupine, podskupine i odjeljka ekonomske klasifikacije</t>
  </si>
  <si>
    <t>stupac 6: indeks ostvarenja/izvršenja za izvještajno razdoblje u odnosu na ostvarenje/izvršenje za izvještajno razdoblje prethodne godine</t>
  </si>
  <si>
    <t>stupac 7: indeks ostvarenja/izvršenja za izvještajno razdoblje u odnosu na tekući plan za proračunsku godinu</t>
  </si>
  <si>
    <t>stupac 1: brojčana oznaka i naziv računa prihoda i rashoda ekonomske klasifikacije na razini razreda, skupine, podskupine i odjeljka ekonomske klasifikacije</t>
  </si>
  <si>
    <t>Prihodi od HZZO-a na temelju ugovornih obveza</t>
  </si>
  <si>
    <t>Izdaci za dane zajmove neprofitnim organizacijama, građanima i kućanstvima</t>
  </si>
  <si>
    <t>Dani zajmovi neprofitnim organizacijama, građanima i kućanstvima u tuzemstvu</t>
  </si>
  <si>
    <t>Dani zajmovi neprofitnim organizacijama, građanima i kućanstvima u inozemstvu</t>
  </si>
  <si>
    <t>Izdaci za dane zajmove trgovačkim društvima u javnom sektoru</t>
  </si>
  <si>
    <t>Dani zajmovi trgovačkim društvima u javnom sektoru</t>
  </si>
  <si>
    <t xml:space="preserve">Izdaci za depozite i jamčevne pologe </t>
  </si>
  <si>
    <t>Izdaci za depozite u kreditnim i ostalim financijskim institucijama - tuzemni</t>
  </si>
  <si>
    <t xml:space="preserve">Izdaci za jamčevne pologe </t>
  </si>
  <si>
    <t>Rashodi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</si>
  <si>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</si>
  <si>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</si>
  <si>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izdataka za financijsku imovinu i otplatu zajmova</t>
  </si>
  <si>
    <t xml:space="preserve">* Opći i posebni dio 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godišnjeg izvještaja o izvršenju proračuna sadrži rebalans ako je od donošenja proračuna bilo izmjena i dopuna, odnosno rebalans i tekući plan ako je od izmjena i dopuna proračuna bilo naknadno izvršenih preraspodjela. </t>
  </si>
  <si>
    <t>-</t>
  </si>
  <si>
    <t>INDEKS
(5)/(3)</t>
  </si>
  <si>
    <t>INDEKS
(4)/(2)</t>
  </si>
  <si>
    <t>7=5/3*100</t>
  </si>
  <si>
    <t>DEKANICA:</t>
  </si>
  <si>
    <t>prof.dr.sc. MARINA KLAČMER ČALOPA</t>
  </si>
  <si>
    <t>OSTVARENJE/IZVRŠENJE 
01.2025. - 06.2025.</t>
  </si>
  <si>
    <t xml:space="preserve">OSTVARENJE/IZVRŠENJE 
1.-06.2025. </t>
  </si>
  <si>
    <t>POLUGODIŠNJI IZVJEŠTAJ O IZVRŠENJU FINANCIJSKOG PLANA SVEUČILIŠTA U ZAGREBU FAKULTETA ORGANIZACIJE I INFORMATIKE ZA RAZDOBLJE OD SIJEČNJA DO LIPNJA 2026. GODINE</t>
  </si>
  <si>
    <t>Napomena : Iznosi u stupcima "OSTVARENJE/IZVRŠENJE 1.-06.2025." i "OSTVARENJE/IZVRŠENJE 1.-06. 2026." iskazuju se na dvije decimale.</t>
  </si>
  <si>
    <t xml:space="preserve">** Ako Opći i Posebni dio godišnjeg izvještaja ne sadrži "TEKUĆI PLAN 2026.", "INDEKS"("OSTVARENJE/IZVRŠENJE 1.-06.2026."/"TEKUĆI PLAN 2026.") iskazuje se kao "OSTVARENJE/IZVRŠENJE 1.-06.2026."/"IZVORNI PLAN 2026." ODNOSNO "REBALANS 2026." </t>
  </si>
  <si>
    <t>IZVORNI PLAN ILI REBALANS 2026.*</t>
  </si>
  <si>
    <t>TEKUĆI PLAN 2026.*</t>
  </si>
  <si>
    <t xml:space="preserve">OSTVARENJE/IZVRŠENJE 
1.-06.2026. </t>
  </si>
  <si>
    <t>OSTVARENJE/IZVRŠENJE 
01.2026. - 06.2026.</t>
  </si>
  <si>
    <t>TEKUĆI PLAN 
2026.</t>
  </si>
  <si>
    <t>IZVORNI PLAN ILI REBALANS 
2026.</t>
  </si>
  <si>
    <t>RKP-NAZIV PRORAČUNSKOG KORISNIKA: 2063 FAKULTET ORGANIZACIJE I INFORMATIKE U VARAŽDINU</t>
  </si>
  <si>
    <t>MJESTO I DATUM: VARAŽDIN, 22.10.2025.</t>
  </si>
  <si>
    <t>OSOBA ZA KONTAKTIRANJE: MATEA ŠOŠTAREC, mag. oec.</t>
  </si>
  <si>
    <t>TELEFON ZA KONTAKT: 042/390-807</t>
  </si>
  <si>
    <t>EMAIL ZA KONTAKT: masostarec@foi.unizg.hr</t>
  </si>
  <si>
    <t>II. POSEBNI DIO FINANCIJSKOG PLANA</t>
  </si>
  <si>
    <t>Oznaka aktivnosti</t>
  </si>
  <si>
    <t>Opis aktivnosti</t>
  </si>
  <si>
    <t>A679134</t>
  </si>
  <si>
    <t>A679136</t>
  </si>
  <si>
    <t>RAZVOJ SUSTAVA PROGRAMSKIH SPORAZUMA ZA FINANCIRANJE SVEUČILIŠTA I ZNANSTVENIH INSTITUTA USMJERENIH NA INOVACIJE, ISTRAŽIVANJE I RAZVOJ - NPOO</t>
  </si>
  <si>
    <t>A679135</t>
  </si>
  <si>
    <t>PROGRAMSKO I OSTALO FINANCIRANJE JAVNIH VISOKIH UČILIŠTA – IZ EVIDENCIJSKIH PRIHODA</t>
  </si>
  <si>
    <t xml:space="preserve"> </t>
  </si>
  <si>
    <t>OPĆI PRIHODI I PRIMICI</t>
  </si>
  <si>
    <t>VLASTITI PRIHODI</t>
  </si>
  <si>
    <t>OSTALI PRIHODI ZA POSEBNE NAMJENE</t>
  </si>
  <si>
    <t>OSTALE POMOĆI</t>
  </si>
  <si>
    <t>MEHANIZAM ZA OPORAVAK I OTPORNOST (NPOO)</t>
  </si>
  <si>
    <t>DONACIJE</t>
  </si>
  <si>
    <t>PRIHODI OD PRODAJE ILI ZAMJENE NEFINANCIJSKE IMOVINE I NAKNADE S NASLOVA OSIGURANJA</t>
  </si>
  <si>
    <t>OSNOVNA PRORAČUNSKA KOMPONENTA</t>
  </si>
  <si>
    <t>NPOO - RAZVOJNA PRORAČUNSKA KOMPONENTA</t>
  </si>
  <si>
    <t>Ostali rahodi</t>
  </si>
  <si>
    <t>prof.dr.sc. Marina Klačmer Čalopa</t>
  </si>
  <si>
    <t>Pomoći iz DP</t>
  </si>
  <si>
    <t>Ostale darovnice</t>
  </si>
  <si>
    <t>Europski poljoprivredni jamstveni fond (EAGF)</t>
  </si>
  <si>
    <t>Programi unije</t>
  </si>
  <si>
    <t>SVEUČILIŠTA I VELEUČILIŠTA U HRVATSKOJ</t>
  </si>
  <si>
    <t>OSTVARENJE/  IZVRŠENJE 
01.2026. - 06.2026.</t>
  </si>
  <si>
    <t>OSTVARENJE/    IZVRŠENJE 
01.2025. - 06.2025.</t>
  </si>
  <si>
    <t>OSTVARENJE/    IZVRŠENJE 
01.2026. - 06.2026.</t>
  </si>
  <si>
    <t>OSTVARENJE/     IZVRŠENJE 
01.2026. - 06.2026.</t>
  </si>
  <si>
    <t>OSTVARENJE/     IZVRŠENJE 
01.2025. - 06.2025.</t>
  </si>
  <si>
    <t>MEHANIZAM ZA OPORAVAK I OTPORNOST (NPOO) - raspoloživ predujam</t>
  </si>
  <si>
    <t>Negativne tečajne razlike</t>
  </si>
  <si>
    <t xml:space="preserve">POMOĆI IZ DRŽAVNOG PRORAČUNA </t>
  </si>
  <si>
    <t>PROGRAMI UNIJE</t>
  </si>
  <si>
    <t xml:space="preserve">EUROPSKI FOND ZA REGIONALNI RAZVOJ </t>
  </si>
  <si>
    <t>IZVEDBENA PRORAČUNSKA KOMPONENTA</t>
  </si>
  <si>
    <t>RAZVOJNA PRORAČUNSKA KOMPONENTA</t>
  </si>
  <si>
    <t>Pomoći iz državnog proračuna</t>
  </si>
  <si>
    <t>Pomoći EU</t>
  </si>
  <si>
    <t>Darovnice</t>
  </si>
  <si>
    <t>POMOĆI IZ DRŽAVNOG PRORAČUNA kroz opće prihode</t>
  </si>
  <si>
    <t>POMOĆI IZ DRŽAVNOG PRORAČUNA kroz nacionalno sufinanciranje</t>
  </si>
  <si>
    <t>POMOĆI IZ DRŽAVNOG PRORAČUNA kroz namjenske prihode</t>
  </si>
  <si>
    <t>PROGRAMI UNIJE - raspoloživ predujam</t>
  </si>
  <si>
    <t>PROGRAMI UNIJE - predfinanciranje iz izvora 43</t>
  </si>
  <si>
    <t>EUROPSKI FOND ZA REGIONALNI RAZVOJ - raspoloživ predujam</t>
  </si>
  <si>
    <t>EUROPSKI FOND ZA REGIONALNI RAZVOJ - predfinanciranje iz izvora 11</t>
  </si>
  <si>
    <t>EUROPSKI FOND ZA REGIONALNI RAZVOJ - predfinanciranje iz izvora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</si>
</sst>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  <charset val="238"/>
    </font>
    <font>
      <sz val="10"/>
      <color indexed="8"/>
      <name val="Arial"/>
      <family val="2"/>
    </font>
    <font>
      <b/>
      <sz val="10"/>
      <color indexed="44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</font>
    <font>
      <b/>
      <sz val="10"/>
      <name val="Times New Roman"/>
      <family val="1"/>
    </font>
    <font>
      <sz val="10"/>
      <color indexed="44"/>
      <name val="Arial"/>
      <family val="2"/>
      <charset val="238"/>
    </font>
    <font>
      <sz val="10"/>
      <name val="Arial"/>
      <family val="2"/>
      <charset val="238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sz val="10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color theme="8" tint="-0.499984740745262"/>
      <name val="Times New Roman"/>
      <family val="1"/>
      <charset val="238"/>
    </font>
    <font>
      <i/>
      <sz val="10"/>
      <color theme="8" tint="-0.499984740745262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4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48">
    <xf numFmtId="0" fontId="0" fillId="0" borderId="0"/>
    <xf numFmtId="0" fontId="2" fillId="0" borderId="0"/>
    <xf numFmtId="0" fontId="5" fillId="5" borderId="6" applyNumberFormat="0" applyProtection="0">
      <alignment horizontal="left" vertical="center" indent="1"/>
    </xf>
    <xf numFmtId="4" fontId="19" fillId="6" borderId="6" applyNumberFormat="0" applyProtection="0">
      <alignment vertical="center"/>
    </xf>
    <xf numFmtId="0" fontId="13" fillId="7" borderId="6" applyNumberFormat="0" applyProtection="0">
      <alignment horizontal="left" vertical="center" indent="1"/>
    </xf>
    <xf numFmtId="0" fontId="20" fillId="5" borderId="6" applyNumberFormat="0" applyProtection="0">
      <alignment horizontal="center" vertical="center"/>
    </xf>
    <xf numFmtId="0" fontId="18" fillId="0" borderId="6" applyNumberFormat="0" applyProtection="0">
      <alignment horizontal="left" vertical="center" wrapText="1" justifyLastLine="1"/>
    </xf>
    <xf numFmtId="0" fontId="18" fillId="0" borderId="6" applyNumberFormat="0" applyProtection="0">
      <alignment horizontal="left" vertical="center" wrapText="1"/>
    </xf>
    <xf numFmtId="4" fontId="21" fillId="0" borderId="6" applyNumberFormat="0" applyProtection="0">
      <alignment horizontal="right" vertical="center"/>
    </xf>
    <xf numFmtId="0" fontId="18" fillId="0" borderId="6" applyNumberFormat="0" applyProtection="0">
      <alignment horizontal="left" vertical="center" wrapText="1"/>
    </xf>
    <xf numFmtId="0" fontId="23" fillId="0" borderId="6" applyNumberFormat="0" applyProtection="0">
      <alignment horizontal="left" vertical="center" wrapText="1"/>
    </xf>
    <xf numFmtId="4" fontId="19" fillId="8" borderId="6" applyNumberFormat="0" applyProtection="0">
      <alignment horizontal="left" vertical="center" indent="1"/>
    </xf>
    <xf numFmtId="0" fontId="27" fillId="0" borderId="0"/>
    <xf numFmtId="0" fontId="31" fillId="0" borderId="0"/>
    <xf numFmtId="0" fontId="1" fillId="0" borderId="0"/>
    <xf numFmtId="0" fontId="12" fillId="0" borderId="0"/>
    <xf numFmtId="4" fontId="28" fillId="6" borderId="6" applyNumberFormat="0" applyProtection="0">
      <alignment vertical="center"/>
    </xf>
    <xf numFmtId="4" fontId="19" fillId="6" borderId="6" applyNumberFormat="0" applyProtection="0">
      <alignment horizontal="left" vertical="center" indent="1"/>
    </xf>
    <xf numFmtId="4" fontId="19" fillId="6" borderId="6" applyNumberFormat="0" applyProtection="0">
      <alignment horizontal="left" vertical="center" indent="1"/>
    </xf>
    <xf numFmtId="4" fontId="19" fillId="9" borderId="6" applyNumberFormat="0" applyProtection="0">
      <alignment horizontal="right" vertical="center"/>
    </xf>
    <xf numFmtId="4" fontId="19" fillId="10" borderId="6" applyNumberFormat="0" applyProtection="0">
      <alignment horizontal="right" vertical="center"/>
    </xf>
    <xf numFmtId="4" fontId="19" fillId="11" borderId="6" applyNumberFormat="0" applyProtection="0">
      <alignment horizontal="right" vertical="center"/>
    </xf>
    <xf numFmtId="4" fontId="19" fillId="12" borderId="6" applyNumberFormat="0" applyProtection="0">
      <alignment horizontal="right" vertical="center"/>
    </xf>
    <xf numFmtId="4" fontId="19" fillId="13" borderId="6" applyNumberFormat="0" applyProtection="0">
      <alignment horizontal="right" vertical="center"/>
    </xf>
    <xf numFmtId="4" fontId="19" fillId="14" borderId="6" applyNumberFormat="0" applyProtection="0">
      <alignment horizontal="right" vertical="center"/>
    </xf>
    <xf numFmtId="4" fontId="19" fillId="15" borderId="6" applyNumberFormat="0" applyProtection="0">
      <alignment horizontal="right" vertical="center"/>
    </xf>
    <xf numFmtId="4" fontId="19" fillId="16" borderId="6" applyNumberFormat="0" applyProtection="0">
      <alignment horizontal="right" vertical="center"/>
    </xf>
    <xf numFmtId="4" fontId="19" fillId="17" borderId="6" applyNumberFormat="0" applyProtection="0">
      <alignment horizontal="right" vertical="center"/>
    </xf>
    <xf numFmtId="4" fontId="24" fillId="18" borderId="6" applyNumberFormat="0" applyProtection="0">
      <alignment horizontal="left" vertical="center" indent="1"/>
    </xf>
    <xf numFmtId="4" fontId="19" fillId="19" borderId="7" applyNumberFormat="0" applyProtection="0">
      <alignment horizontal="left" vertical="center" indent="1"/>
    </xf>
    <xf numFmtId="4" fontId="3" fillId="20" borderId="0" applyNumberFormat="0" applyProtection="0">
      <alignment horizontal="left" vertical="center" indent="1"/>
    </xf>
    <xf numFmtId="4" fontId="12" fillId="19" borderId="6" applyNumberFormat="0" applyProtection="0">
      <alignment horizontal="left" vertical="center" indent="1"/>
    </xf>
    <xf numFmtId="4" fontId="12" fillId="7" borderId="6" applyNumberFormat="0" applyProtection="0">
      <alignment horizontal="left" vertical="center" indent="1"/>
    </xf>
    <xf numFmtId="0" fontId="13" fillId="21" borderId="6" applyNumberFormat="0" applyProtection="0">
      <alignment horizontal="left" vertical="center" indent="1"/>
    </xf>
    <xf numFmtId="0" fontId="13" fillId="22" borderId="6" applyNumberFormat="0" applyProtection="0">
      <alignment horizontal="left" vertical="center" indent="1"/>
    </xf>
    <xf numFmtId="0" fontId="13" fillId="23" borderId="6" applyNumberFormat="0" applyProtection="0">
      <alignment horizontal="left" vertical="center" indent="1"/>
    </xf>
    <xf numFmtId="0" fontId="27" fillId="0" borderId="0"/>
    <xf numFmtId="0" fontId="31" fillId="0" borderId="0"/>
    <xf numFmtId="4" fontId="19" fillId="8" borderId="6" applyNumberFormat="0" applyProtection="0">
      <alignment vertical="center"/>
    </xf>
    <xf numFmtId="4" fontId="28" fillId="8" borderId="6" applyNumberFormat="0" applyProtection="0">
      <alignment vertical="center"/>
    </xf>
    <xf numFmtId="4" fontId="19" fillId="8" borderId="6" applyNumberFormat="0" applyProtection="0">
      <alignment horizontal="left" vertical="center" indent="1"/>
    </xf>
    <xf numFmtId="4" fontId="28" fillId="19" borderId="6" applyNumberFormat="0" applyProtection="0">
      <alignment horizontal="right" vertical="center"/>
    </xf>
    <xf numFmtId="0" fontId="23" fillId="23" borderId="6" applyNumberFormat="0" applyProtection="0">
      <alignment horizontal="left" vertical="center" indent="1"/>
    </xf>
    <xf numFmtId="0" fontId="5" fillId="5" borderId="6" applyNumberFormat="0" applyProtection="0">
      <alignment horizontal="center" vertical="top" wrapText="1"/>
    </xf>
    <xf numFmtId="0" fontId="30" fillId="0" borderId="0" applyNumberFormat="0" applyProtection="0"/>
    <xf numFmtId="4" fontId="29" fillId="19" borderId="6" applyNumberFormat="0" applyProtection="0">
      <alignment horizontal="right" vertical="center"/>
    </xf>
    <xf numFmtId="0" fontId="37" fillId="29" borderId="9" applyNumberFormat="0" applyProtection="0">
      <alignment horizontal="left" vertical="center" indent="1"/>
    </xf>
    <xf numFmtId="4" fontId="37" fillId="0" borderId="9" applyNumberFormat="0" applyProtection="0">
      <alignment horizontal="right" vertical="center"/>
    </xf>
  </cellStyleXfs>
  <cellXfs count="378">
    <xf numFmtId="0" fontId="0" fillId="0" borderId="0" xfId="0"/>
    <xf numFmtId="0" fontId="0" fillId="0" borderId="0" xfId="0" applyFill="1"/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3" fontId="4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 vertical="center"/>
    </xf>
    <xf numFmtId="4" fontId="9" fillId="0" borderId="2" xfId="1" quotePrefix="1" applyNumberFormat="1" applyFont="1" applyBorder="1" applyAlignment="1">
      <alignment horizontal="center" vertical="center" wrapText="1"/>
    </xf>
    <xf numFmtId="3" fontId="9" fillId="0" borderId="2" xfId="1" quotePrefix="1" applyNumberFormat="1" applyFont="1" applyBorder="1" applyAlignment="1">
      <alignment horizontal="center" vertical="center" wrapText="1"/>
    </xf>
    <xf numFmtId="3" fontId="10" fillId="2" borderId="2" xfId="1" applyNumberFormat="1" applyFont="1" applyFill="1" applyBorder="1" applyAlignment="1">
      <alignment horizontal="center" vertical="center" wrapText="1"/>
    </xf>
    <xf numFmtId="4" fontId="10" fillId="2" borderId="2" xfId="1" applyNumberFormat="1" applyFont="1" applyFill="1" applyBorder="1" applyAlignment="1">
      <alignment horizontal="center" vertical="center" wrapText="1"/>
    </xf>
    <xf numFmtId="4" fontId="5" fillId="0" borderId="2" xfId="1" applyNumberFormat="1" applyFont="1" applyFill="1" applyBorder="1" applyAlignment="1">
      <alignment vertical="center" wrapText="1"/>
    </xf>
    <xf numFmtId="3" fontId="5" fillId="0" borderId="2" xfId="1" applyNumberFormat="1" applyFont="1" applyFill="1" applyBorder="1" applyAlignment="1">
      <alignment vertical="center" wrapText="1"/>
    </xf>
    <xf numFmtId="4" fontId="5" fillId="0" borderId="2" xfId="1" applyNumberFormat="1" applyFont="1" applyFill="1" applyBorder="1" applyAlignment="1">
      <alignment horizontal="right" vertical="center" wrapText="1"/>
    </xf>
    <xf numFmtId="4" fontId="5" fillId="3" borderId="2" xfId="1" applyNumberFormat="1" applyFont="1" applyFill="1" applyBorder="1" applyAlignment="1">
      <alignment vertical="center"/>
    </xf>
    <xf numFmtId="3" fontId="5" fillId="3" borderId="2" xfId="1" applyNumberFormat="1" applyFont="1" applyFill="1" applyBorder="1" applyAlignment="1">
      <alignment vertical="center"/>
    </xf>
    <xf numFmtId="0" fontId="5" fillId="3" borderId="3" xfId="1" applyFont="1" applyFill="1" applyBorder="1" applyAlignment="1">
      <alignment horizontal="left" vertical="center"/>
    </xf>
    <xf numFmtId="0" fontId="5" fillId="3" borderId="4" xfId="1" applyFont="1" applyFill="1" applyBorder="1" applyAlignment="1">
      <alignment vertical="center"/>
    </xf>
    <xf numFmtId="4" fontId="5" fillId="3" borderId="2" xfId="1" applyNumberFormat="1" applyFont="1" applyFill="1" applyBorder="1" applyAlignment="1">
      <alignment vertical="center" wrapText="1"/>
    </xf>
    <xf numFmtId="3" fontId="5" fillId="3" borderId="2" xfId="1" applyNumberFormat="1" applyFont="1" applyFill="1" applyBorder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" fontId="11" fillId="0" borderId="0" xfId="1" applyNumberFormat="1" applyFont="1" applyAlignment="1">
      <alignment horizontal="center" vertical="center" wrapText="1"/>
    </xf>
    <xf numFmtId="3" fontId="11" fillId="0" borderId="0" xfId="1" applyNumberFormat="1" applyFont="1" applyAlignment="1">
      <alignment horizontal="center" vertical="center" wrapText="1"/>
    </xf>
    <xf numFmtId="4" fontId="12" fillId="0" borderId="0" xfId="1" applyNumberFormat="1" applyFont="1"/>
    <xf numFmtId="4" fontId="0" fillId="0" borderId="0" xfId="0" applyNumberFormat="1" applyFill="1"/>
    <xf numFmtId="3" fontId="0" fillId="0" borderId="0" xfId="0" applyNumberFormat="1" applyFill="1"/>
    <xf numFmtId="0" fontId="14" fillId="0" borderId="0" xfId="0" applyFont="1" applyFill="1"/>
    <xf numFmtId="0" fontId="14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wrapText="1"/>
    </xf>
    <xf numFmtId="4" fontId="14" fillId="0" borderId="0" xfId="0" applyNumberFormat="1" applyFont="1" applyFill="1"/>
    <xf numFmtId="3" fontId="14" fillId="0" borderId="0" xfId="0" applyNumberFormat="1" applyFont="1" applyFill="1"/>
    <xf numFmtId="0" fontId="3" fillId="0" borderId="0" xfId="14" applyFont="1" applyFill="1" applyAlignment="1">
      <alignment vertical="center" wrapText="1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7" fillId="0" borderId="0" xfId="12" applyFont="1" applyFill="1" applyBorder="1" applyAlignment="1">
      <alignment horizontal="center" vertical="center"/>
    </xf>
    <xf numFmtId="4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0" fontId="21" fillId="0" borderId="0" xfId="8" applyNumberFormat="1" applyFont="1" applyFill="1" applyBorder="1">
      <alignment horizontal="right" vertical="center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7" fillId="0" borderId="0" xfId="12" applyFont="1" applyFill="1" applyBorder="1" applyAlignment="1">
      <alignment horizontal="center" vertical="center"/>
    </xf>
    <xf numFmtId="4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0" fontId="23" fillId="0" borderId="0" xfId="10" quotePrefix="1" applyFont="1" applyFill="1" applyBorder="1" applyAlignment="1">
      <alignment horizontal="left" vertical="center" wrapText="1" indent="8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14" fillId="0" borderId="0" xfId="12" applyFont="1" applyFill="1" applyBorder="1"/>
    <xf numFmtId="0" fontId="27" fillId="0" borderId="0" xfId="12" applyFill="1"/>
    <xf numFmtId="0" fontId="27" fillId="0" borderId="0" xfId="12" applyFill="1" applyBorder="1"/>
    <xf numFmtId="0" fontId="5" fillId="0" borderId="0" xfId="2" quotePrefix="1" applyNumberFormat="1" applyFill="1" applyBorder="1">
      <alignment horizontal="left" vertical="center" indent="1"/>
    </xf>
    <xf numFmtId="0" fontId="18" fillId="0" borderId="0" xfId="12" applyFont="1" applyFill="1" applyBorder="1"/>
    <xf numFmtId="0" fontId="5" fillId="0" borderId="0" xfId="12" applyFont="1" applyFill="1" applyBorder="1"/>
    <xf numFmtId="0" fontId="25" fillId="0" borderId="0" xfId="12" applyFont="1" applyFill="1" applyBorder="1"/>
    <xf numFmtId="0" fontId="20" fillId="0" borderId="0" xfId="5" quotePrefix="1" applyFill="1" applyBorder="1">
      <alignment horizontal="center"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8" fillId="0" borderId="0" xfId="6" quotePrefix="1" applyFont="1" applyFill="1" applyBorder="1" applyAlignment="1">
      <alignment horizontal="left" vertical="center" wrapText="1" indent="2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3" fillId="0" borderId="0" xfId="12" applyFont="1" applyFill="1" applyBorder="1"/>
    <xf numFmtId="4" fontId="24" fillId="0" borderId="0" xfId="3" applyNumberFormat="1" applyFont="1" applyFill="1" applyBorder="1">
      <alignment vertical="center"/>
    </xf>
    <xf numFmtId="3" fontId="24" fillId="0" borderId="0" xfId="3" applyNumberFormat="1" applyFont="1" applyFill="1" applyBorder="1">
      <alignment vertical="center"/>
    </xf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3" fontId="21" fillId="0" borderId="0" xfId="8" applyNumberFormat="1" applyFont="1" applyFill="1" applyBorder="1">
      <alignment horizontal="right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18" fillId="0" borderId="0" xfId="7" quotePrefix="1" applyFont="1" applyFill="1" applyBorder="1" applyAlignment="1">
      <alignment horizontal="left" vertical="center" wrapText="1" indent="3"/>
    </xf>
    <xf numFmtId="0" fontId="18" fillId="0" borderId="0" xfId="12" applyFont="1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8" fillId="0" borderId="0" xfId="7" quotePrefix="1" applyFont="1" applyFill="1" applyBorder="1">
      <alignment horizontal="left" vertical="center" wrapText="1"/>
    </xf>
    <xf numFmtId="4" fontId="22" fillId="0" borderId="0" xfId="8" applyNumberFormat="1" applyFont="1" applyFill="1" applyBorder="1">
      <alignment horizontal="right" vertical="center"/>
    </xf>
    <xf numFmtId="3" fontId="22" fillId="0" borderId="0" xfId="8" applyNumberFormat="1" applyFont="1" applyFill="1" applyBorder="1">
      <alignment horizontal="right" vertical="center"/>
    </xf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23" fillId="0" borderId="0" xfId="12" applyFont="1" applyFill="1" applyBorder="1"/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 applyFill="1" applyBorder="1"/>
    <xf numFmtId="0" fontId="17" fillId="0" borderId="0" xfId="12" applyFont="1" applyFill="1" applyBorder="1" applyAlignment="1">
      <alignment horizontal="center" vertical="center"/>
    </xf>
    <xf numFmtId="0" fontId="18" fillId="0" borderId="0" xfId="12" applyFont="1" applyFill="1" applyBorder="1"/>
    <xf numFmtId="0" fontId="5" fillId="0" borderId="0" xfId="12" applyFont="1" applyFill="1" applyBorder="1"/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14" fillId="0" borderId="0" xfId="12" applyFont="1" applyFill="1" applyBorder="1"/>
    <xf numFmtId="0" fontId="27" fillId="0" borderId="0" xfId="12" applyFill="1"/>
    <xf numFmtId="0" fontId="27" fillId="0" borderId="0" xfId="12" applyFill="1" applyBorder="1"/>
    <xf numFmtId="0" fontId="5" fillId="0" borderId="0" xfId="2" quotePrefix="1" applyNumberFormat="1" applyFill="1" applyBorder="1">
      <alignment horizontal="left" vertical="center" indent="1"/>
    </xf>
    <xf numFmtId="0" fontId="18" fillId="0" borderId="0" xfId="12" applyFont="1" applyFill="1" applyBorder="1"/>
    <xf numFmtId="0" fontId="5" fillId="0" borderId="0" xfId="12" applyFont="1" applyFill="1" applyBorder="1"/>
    <xf numFmtId="0" fontId="20" fillId="0" borderId="0" xfId="5" quotePrefix="1" applyFill="1" applyBorder="1">
      <alignment horizontal="center"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1" fontId="16" fillId="4" borderId="4" xfId="12" applyNumberFormat="1" applyFont="1" applyFill="1" applyBorder="1" applyAlignment="1">
      <alignment horizontal="center" vertical="center"/>
    </xf>
    <xf numFmtId="0" fontId="23" fillId="0" borderId="0" xfId="10" quotePrefix="1" applyFont="1" applyFill="1" applyBorder="1" applyAlignment="1">
      <alignment horizontal="left" vertical="center" wrapText="1" indent="7"/>
    </xf>
    <xf numFmtId="0" fontId="21" fillId="0" borderId="0" xfId="8" applyNumberFormat="1" applyFont="1" applyFill="1" applyBorder="1">
      <alignment horizontal="right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5" fillId="0" borderId="0" xfId="12" applyFont="1" applyFill="1" applyBorder="1"/>
    <xf numFmtId="4" fontId="9" fillId="0" borderId="0" xfId="3" applyNumberFormat="1" applyFont="1" applyFill="1" applyBorder="1">
      <alignment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9" quotePrefix="1" applyFont="1" applyFill="1" applyBorder="1">
      <alignment horizontal="left" vertical="center" wrapText="1"/>
    </xf>
    <xf numFmtId="1" fontId="16" fillId="4" borderId="4" xfId="12" applyNumberFormat="1" applyFont="1" applyFill="1" applyBorder="1" applyAlignment="1">
      <alignment horizontal="center" vertical="center"/>
    </xf>
    <xf numFmtId="0" fontId="13" fillId="0" borderId="0" xfId="2" quotePrefix="1" applyNumberFormat="1" applyFont="1" applyFill="1" applyBorder="1">
      <alignment horizontal="left" vertical="center" indent="1"/>
    </xf>
    <xf numFmtId="0" fontId="26" fillId="0" borderId="0" xfId="5" quotePrefix="1" applyFont="1" applyFill="1" applyBorder="1">
      <alignment horizontal="center" vertical="center"/>
    </xf>
    <xf numFmtId="3" fontId="21" fillId="0" borderId="0" xfId="8" applyNumberFormat="1" applyFont="1" applyFill="1" applyBorder="1">
      <alignment horizontal="right" vertical="center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/>
    <xf numFmtId="0" fontId="14" fillId="0" borderId="0" xfId="12" applyFont="1" applyFill="1" applyBorder="1"/>
    <xf numFmtId="0" fontId="18" fillId="0" borderId="0" xfId="12" applyFont="1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0" fontId="23" fillId="0" borderId="0" xfId="10" quotePrefix="1" applyFont="1" applyFill="1" applyBorder="1" applyAlignment="1">
      <alignment horizontal="left" vertical="center" wrapText="1" indent="6"/>
    </xf>
    <xf numFmtId="0" fontId="23" fillId="0" borderId="0" xfId="10" quotePrefix="1" applyFont="1" applyFill="1" applyBorder="1" applyAlignment="1">
      <alignment horizontal="left" vertical="center" wrapText="1" indent="7"/>
    </xf>
    <xf numFmtId="0" fontId="21" fillId="0" borderId="0" xfId="8" applyNumberFormat="1" applyFont="1" applyFill="1" applyBorder="1">
      <alignment horizontal="right" vertical="center"/>
    </xf>
    <xf numFmtId="4" fontId="21" fillId="0" borderId="0" xfId="8" applyNumberFormat="1" applyFont="1" applyFill="1" applyBorder="1">
      <alignment horizontal="right" vertical="center"/>
    </xf>
    <xf numFmtId="0" fontId="21" fillId="24" borderId="0" xfId="8" applyNumberFormat="1" applyFont="1" applyFill="1" applyBorder="1">
      <alignment horizontal="right" vertical="center"/>
    </xf>
    <xf numFmtId="3" fontId="21" fillId="24" borderId="0" xfId="8" applyNumberFormat="1" applyFont="1" applyFill="1" applyBorder="1">
      <alignment horizontal="right" vertical="center"/>
    </xf>
    <xf numFmtId="4" fontId="4" fillId="0" borderId="0" xfId="14" applyNumberFormat="1" applyFont="1" applyFill="1" applyAlignment="1">
      <alignment horizontal="center" vertical="center" wrapText="1"/>
    </xf>
    <xf numFmtId="4" fontId="21" fillId="24" borderId="0" xfId="8" applyNumberFormat="1" applyFont="1" applyFill="1" applyBorder="1">
      <alignment horizontal="right" vertical="center"/>
    </xf>
    <xf numFmtId="0" fontId="23" fillId="24" borderId="0" xfId="10" quotePrefix="1" applyFont="1" applyFill="1" applyBorder="1" applyAlignment="1">
      <alignment horizontal="left" vertical="center" wrapText="1" indent="5"/>
    </xf>
    <xf numFmtId="0" fontId="23" fillId="24" borderId="0" xfId="10" quotePrefix="1" applyFont="1" applyFill="1" applyBorder="1">
      <alignment horizontal="left" vertical="center" wrapText="1"/>
    </xf>
    <xf numFmtId="0" fontId="18" fillId="24" borderId="0" xfId="7" quotePrefix="1" applyFont="1" applyFill="1" applyBorder="1" applyAlignment="1">
      <alignment horizontal="left" vertical="center" wrapText="1" indent="3"/>
    </xf>
    <xf numFmtId="0" fontId="18" fillId="24" borderId="0" xfId="7" quotePrefix="1" applyFont="1" applyFill="1" applyBorder="1">
      <alignment horizontal="left" vertical="center" wrapText="1"/>
    </xf>
    <xf numFmtId="4" fontId="22" fillId="24" borderId="0" xfId="8" applyNumberFormat="1" applyFont="1" applyFill="1" applyBorder="1">
      <alignment horizontal="right" vertical="center"/>
    </xf>
    <xf numFmtId="3" fontId="22" fillId="24" borderId="0" xfId="8" applyNumberFormat="1" applyFont="1" applyFill="1" applyBorder="1">
      <alignment horizontal="right" vertical="center"/>
    </xf>
    <xf numFmtId="0" fontId="18" fillId="25" borderId="0" xfId="6" quotePrefix="1" applyFont="1" applyFill="1" applyBorder="1" applyAlignment="1">
      <alignment horizontal="left" vertical="center" wrapText="1" indent="2" justifyLastLine="1"/>
    </xf>
    <xf numFmtId="4" fontId="24" fillId="25" borderId="0" xfId="3" applyNumberFormat="1" applyFont="1" applyFill="1" applyBorder="1">
      <alignment vertical="center"/>
    </xf>
    <xf numFmtId="3" fontId="24" fillId="25" borderId="0" xfId="3" applyNumberFormat="1" applyFont="1" applyFill="1" applyBorder="1">
      <alignment vertical="center"/>
    </xf>
    <xf numFmtId="4" fontId="22" fillId="26" borderId="0" xfId="8" applyNumberFormat="1" applyFont="1" applyFill="1" applyBorder="1">
      <alignment horizontal="right" vertical="center"/>
    </xf>
    <xf numFmtId="3" fontId="22" fillId="26" borderId="0" xfId="8" applyNumberFormat="1" applyFont="1" applyFill="1" applyBorder="1">
      <alignment horizontal="right" vertical="center"/>
    </xf>
    <xf numFmtId="4" fontId="9" fillId="26" borderId="0" xfId="3" applyNumberFormat="1" applyFont="1" applyFill="1" applyBorder="1">
      <alignment vertical="center"/>
    </xf>
    <xf numFmtId="0" fontId="18" fillId="25" borderId="0" xfId="7" quotePrefix="1" applyFont="1" applyFill="1" applyBorder="1" applyAlignment="1">
      <alignment horizontal="left" vertical="center" wrapText="1" indent="3"/>
    </xf>
    <xf numFmtId="0" fontId="18" fillId="25" borderId="0" xfId="7" quotePrefix="1" applyFont="1" applyFill="1" applyBorder="1">
      <alignment horizontal="left" vertical="center" wrapText="1"/>
    </xf>
    <xf numFmtId="4" fontId="22" fillId="25" borderId="0" xfId="8" applyNumberFormat="1" applyFont="1" applyFill="1" applyBorder="1">
      <alignment horizontal="right" vertical="center"/>
    </xf>
    <xf numFmtId="3" fontId="22" fillId="25" borderId="0" xfId="8" applyNumberFormat="1" applyFont="1" applyFill="1" applyBorder="1">
      <alignment horizontal="right" vertical="center"/>
    </xf>
    <xf numFmtId="4" fontId="9" fillId="25" borderId="0" xfId="3" applyNumberFormat="1" applyFont="1" applyFill="1" applyBorder="1">
      <alignment vertical="center"/>
    </xf>
    <xf numFmtId="0" fontId="17" fillId="25" borderId="0" xfId="12" applyFont="1" applyFill="1" applyBorder="1" applyAlignment="1">
      <alignment horizontal="center" vertical="center"/>
    </xf>
    <xf numFmtId="0" fontId="17" fillId="26" borderId="0" xfId="12" applyFont="1" applyFill="1" applyBorder="1" applyAlignment="1">
      <alignment horizontal="center" vertical="center"/>
    </xf>
    <xf numFmtId="3" fontId="18" fillId="26" borderId="0" xfId="12" applyNumberFormat="1" applyFont="1" applyFill="1" applyBorder="1" applyAlignment="1">
      <alignment vertical="center" wrapText="1" justifyLastLine="1"/>
    </xf>
    <xf numFmtId="3" fontId="18" fillId="26" borderId="0" xfId="12" applyNumberFormat="1" applyFont="1" applyFill="1" applyBorder="1" applyAlignment="1">
      <alignment vertical="top" wrapText="1" justifyLastLine="1"/>
    </xf>
    <xf numFmtId="3" fontId="9" fillId="26" borderId="0" xfId="3" applyNumberFormat="1" applyFont="1" applyFill="1" applyBorder="1">
      <alignment vertical="center"/>
    </xf>
    <xf numFmtId="3" fontId="18" fillId="25" borderId="0" xfId="12" applyNumberFormat="1" applyFont="1" applyFill="1" applyBorder="1" applyAlignment="1">
      <alignment vertical="top" wrapText="1" justifyLastLine="1"/>
    </xf>
    <xf numFmtId="0" fontId="23" fillId="24" borderId="0" xfId="10" quotePrefix="1" applyFont="1" applyFill="1" applyBorder="1" applyAlignment="1">
      <alignment horizontal="left" vertical="center" wrapText="1" indent="6"/>
    </xf>
    <xf numFmtId="0" fontId="23" fillId="25" borderId="0" xfId="10" quotePrefix="1" applyFont="1" applyFill="1" applyBorder="1" applyAlignment="1">
      <alignment horizontal="left" vertical="center" wrapText="1" indent="5"/>
    </xf>
    <xf numFmtId="0" fontId="23" fillId="25" borderId="0" xfId="10" quotePrefix="1" applyFont="1" applyFill="1" applyBorder="1">
      <alignment horizontal="left" vertical="center" wrapText="1"/>
    </xf>
    <xf numFmtId="4" fontId="32" fillId="24" borderId="0" xfId="8" applyNumberFormat="1" applyFont="1" applyFill="1" applyBorder="1">
      <alignment horizontal="right" vertical="center"/>
    </xf>
    <xf numFmtId="3" fontId="32" fillId="24" borderId="0" xfId="8" applyNumberFormat="1" applyFont="1" applyFill="1" applyBorder="1">
      <alignment horizontal="right" vertical="center"/>
    </xf>
    <xf numFmtId="4" fontId="33" fillId="25" borderId="0" xfId="8" applyNumberFormat="1" applyFont="1" applyFill="1" applyBorder="1">
      <alignment horizontal="right" vertical="center"/>
    </xf>
    <xf numFmtId="3" fontId="33" fillId="25" borderId="0" xfId="8" applyNumberFormat="1" applyFont="1" applyFill="1" applyBorder="1">
      <alignment horizontal="right" vertical="center"/>
    </xf>
    <xf numFmtId="0" fontId="18" fillId="26" borderId="0" xfId="9" quotePrefix="1" applyFont="1" applyFill="1" applyBorder="1" applyAlignment="1">
      <alignment horizontal="left" vertical="center" wrapText="1" indent="4"/>
    </xf>
    <xf numFmtId="0" fontId="18" fillId="26" borderId="0" xfId="9" quotePrefix="1" applyFont="1" applyFill="1" applyBorder="1">
      <alignment horizontal="left" vertical="center" wrapText="1"/>
    </xf>
    <xf numFmtId="4" fontId="21" fillId="26" borderId="0" xfId="8" applyNumberFormat="1" applyFont="1" applyFill="1" applyBorder="1">
      <alignment horizontal="right" vertical="center"/>
    </xf>
    <xf numFmtId="4" fontId="33" fillId="25" borderId="0" xfId="8" applyNumberFormat="1" applyFont="1" applyFill="1" applyBorder="1" applyAlignment="1">
      <alignment horizontal="right"/>
    </xf>
    <xf numFmtId="4" fontId="5" fillId="27" borderId="2" xfId="1" applyNumberFormat="1" applyFont="1" applyFill="1" applyBorder="1" applyAlignment="1">
      <alignment vertical="center" wrapText="1"/>
    </xf>
    <xf numFmtId="3" fontId="5" fillId="27" borderId="2" xfId="1" applyNumberFormat="1" applyFont="1" applyFill="1" applyBorder="1" applyAlignment="1">
      <alignment vertical="center" wrapText="1"/>
    </xf>
    <xf numFmtId="3" fontId="33" fillId="0" borderId="0" xfId="8" applyNumberFormat="1" applyFont="1" applyFill="1" applyBorder="1">
      <alignment horizontal="right" vertical="center"/>
    </xf>
    <xf numFmtId="4" fontId="23" fillId="0" borderId="0" xfId="8" applyNumberFormat="1" applyFont="1" applyFill="1" applyBorder="1">
      <alignment horizontal="right" vertical="center"/>
    </xf>
    <xf numFmtId="3" fontId="23" fillId="24" borderId="0" xfId="8" applyNumberFormat="1" applyFont="1" applyFill="1" applyBorder="1">
      <alignment horizontal="right" vertical="center"/>
    </xf>
    <xf numFmtId="4" fontId="23" fillId="24" borderId="0" xfId="8" applyNumberFormat="1" applyFont="1" applyFill="1" applyBorder="1">
      <alignment horizontal="right" vertical="center"/>
    </xf>
    <xf numFmtId="0" fontId="23" fillId="0" borderId="0" xfId="0" applyFont="1" applyFill="1"/>
    <xf numFmtId="3" fontId="23" fillId="0" borderId="0" xfId="12" applyNumberFormat="1" applyFont="1" applyFill="1" applyBorder="1"/>
    <xf numFmtId="0" fontId="23" fillId="3" borderId="0" xfId="9" quotePrefix="1" applyFont="1" applyFill="1" applyBorder="1" applyAlignment="1">
      <alignment horizontal="left" vertical="center" wrapText="1" indent="4"/>
    </xf>
    <xf numFmtId="0" fontId="23" fillId="3" borderId="0" xfId="9" quotePrefix="1" applyFont="1" applyFill="1" applyBorder="1">
      <alignment horizontal="left" vertical="center" wrapText="1"/>
    </xf>
    <xf numFmtId="4" fontId="21" fillId="3" borderId="0" xfId="8" applyNumberFormat="1" applyFont="1" applyFill="1" applyBorder="1">
      <alignment horizontal="right" vertical="center"/>
    </xf>
    <xf numFmtId="3" fontId="21" fillId="3" borderId="0" xfId="8" applyNumberFormat="1" applyFont="1" applyFill="1" applyBorder="1">
      <alignment horizontal="right" vertical="center"/>
    </xf>
    <xf numFmtId="4" fontId="5" fillId="3" borderId="2" xfId="1" applyNumberFormat="1" applyFont="1" applyFill="1" applyBorder="1" applyAlignment="1">
      <alignment horizontal="right" vertical="center"/>
    </xf>
    <xf numFmtId="3" fontId="23" fillId="0" borderId="0" xfId="0" applyNumberFormat="1" applyFont="1" applyFill="1"/>
    <xf numFmtId="3" fontId="34" fillId="0" borderId="0" xfId="0" applyNumberFormat="1" applyFont="1" applyFill="1"/>
    <xf numFmtId="4" fontId="34" fillId="0" borderId="0" xfId="0" applyNumberFormat="1" applyFont="1" applyFill="1"/>
    <xf numFmtId="4" fontId="23" fillId="0" borderId="0" xfId="0" applyNumberFormat="1" applyFont="1" applyFill="1"/>
    <xf numFmtId="0" fontId="4" fillId="0" borderId="0" xfId="14" applyFont="1" applyFill="1" applyAlignment="1">
      <alignment horizontal="left" vertical="center" wrapText="1"/>
    </xf>
    <xf numFmtId="0" fontId="5" fillId="0" borderId="0" xfId="2" quotePrefix="1" applyNumberFormat="1" applyFill="1" applyBorder="1" applyAlignment="1">
      <alignment horizontal="left" vertical="center" indent="1"/>
    </xf>
    <xf numFmtId="0" fontId="17" fillId="26" borderId="0" xfId="12" applyFont="1" applyFill="1" applyBorder="1" applyAlignment="1">
      <alignment horizontal="left" vertical="center"/>
    </xf>
    <xf numFmtId="0" fontId="14" fillId="0" borderId="0" xfId="0" applyFont="1" applyFill="1" applyAlignment="1">
      <alignment horizontal="left"/>
    </xf>
    <xf numFmtId="0" fontId="35" fillId="0" borderId="0" xfId="10" quotePrefix="1" applyFont="1" applyFill="1" applyBorder="1" applyAlignment="1">
      <alignment horizontal="right" vertical="center" wrapText="1"/>
    </xf>
    <xf numFmtId="0" fontId="23" fillId="3" borderId="0" xfId="9" quotePrefix="1" applyFont="1" applyFill="1" applyBorder="1" applyAlignment="1">
      <alignment horizontal="center" vertical="center" wrapText="1"/>
    </xf>
    <xf numFmtId="0" fontId="23" fillId="24" borderId="0" xfId="10" quotePrefix="1" applyFont="1" applyFill="1" applyBorder="1" applyAlignment="1">
      <alignment horizontal="center" vertical="center" wrapText="1"/>
    </xf>
    <xf numFmtId="3" fontId="9" fillId="25" borderId="0" xfId="3" applyNumberFormat="1" applyFont="1" applyFill="1" applyBorder="1">
      <alignment vertical="center"/>
    </xf>
    <xf numFmtId="4" fontId="36" fillId="0" borderId="0" xfId="8" applyNumberFormat="1" applyFont="1" applyFill="1" applyBorder="1">
      <alignment horizontal="right" vertical="center"/>
    </xf>
    <xf numFmtId="4" fontId="15" fillId="4" borderId="2" xfId="2" applyNumberFormat="1" applyFont="1" applyFill="1" applyBorder="1" applyAlignment="1">
      <alignment horizontal="center" vertical="center" wrapText="1" justifyLastLine="1"/>
    </xf>
    <xf numFmtId="0" fontId="35" fillId="0" borderId="0" xfId="0" applyFont="1"/>
    <xf numFmtId="0" fontId="38" fillId="0" borderId="0" xfId="0" applyFont="1"/>
    <xf numFmtId="0" fontId="39" fillId="0" borderId="0" xfId="0" applyFont="1" applyAlignment="1">
      <alignment horizontal="left"/>
    </xf>
    <xf numFmtId="0" fontId="39" fillId="0" borderId="0" xfId="0" applyFont="1" applyAlignment="1">
      <alignment horizontal="right"/>
    </xf>
    <xf numFmtId="0" fontId="39" fillId="0" borderId="0" xfId="0" applyFont="1" applyAlignment="1">
      <alignment horizontal="center"/>
    </xf>
    <xf numFmtId="0" fontId="39" fillId="4" borderId="8" xfId="0" applyFont="1" applyFill="1" applyBorder="1" applyAlignment="1">
      <alignment horizontal="center" vertical="center"/>
    </xf>
    <xf numFmtId="4" fontId="18" fillId="4" borderId="2" xfId="2" applyNumberFormat="1" applyFont="1" applyFill="1" applyBorder="1" applyAlignment="1">
      <alignment horizontal="center" vertical="center" wrapText="1" justifyLastLine="1"/>
    </xf>
    <xf numFmtId="3" fontId="35" fillId="0" borderId="8" xfId="0" applyNumberFormat="1" applyFont="1" applyBorder="1" applyAlignment="1">
      <alignment vertical="center"/>
    </xf>
    <xf numFmtId="0" fontId="18" fillId="28" borderId="8" xfId="46" quotePrefix="1" applyFont="1" applyFill="1" applyBorder="1" applyAlignment="1">
      <alignment horizontal="left" vertical="center" indent="5"/>
    </xf>
    <xf numFmtId="3" fontId="18" fillId="28" borderId="8" xfId="47" applyNumberFormat="1" applyFont="1" applyFill="1" applyBorder="1">
      <alignment horizontal="right" vertical="center"/>
    </xf>
    <xf numFmtId="0" fontId="18" fillId="30" borderId="8" xfId="46" quotePrefix="1" applyFont="1" applyFill="1" applyBorder="1" applyAlignment="1">
      <alignment horizontal="left" vertical="center" indent="7"/>
    </xf>
    <xf numFmtId="0" fontId="18" fillId="30" borderId="8" xfId="46" quotePrefix="1" applyFont="1" applyFill="1" applyBorder="1">
      <alignment horizontal="left" vertical="center" indent="1"/>
    </xf>
    <xf numFmtId="3" fontId="18" fillId="30" borderId="8" xfId="47" applyNumberFormat="1" applyFont="1" applyFill="1" applyBorder="1">
      <alignment horizontal="right" vertical="center"/>
    </xf>
    <xf numFmtId="0" fontId="23" fillId="0" borderId="8" xfId="46" quotePrefix="1" applyFont="1" applyFill="1" applyBorder="1" applyAlignment="1">
      <alignment horizontal="right" vertical="center"/>
    </xf>
    <xf numFmtId="0" fontId="23" fillId="0" borderId="8" xfId="46" quotePrefix="1" applyFont="1" applyFill="1" applyBorder="1">
      <alignment horizontal="left" vertical="center" indent="1"/>
    </xf>
    <xf numFmtId="3" fontId="23" fillId="0" borderId="8" xfId="47" applyNumberFormat="1" applyFont="1" applyBorder="1">
      <alignment horizontal="right" vertical="center"/>
    </xf>
    <xf numFmtId="0" fontId="18" fillId="28" borderId="8" xfId="46" quotePrefix="1" applyFont="1" applyFill="1" applyBorder="1" applyAlignment="1">
      <alignment horizontal="left" vertical="center" wrapText="1" indent="1"/>
    </xf>
    <xf numFmtId="0" fontId="18" fillId="30" borderId="8" xfId="46" quotePrefix="1" applyFont="1" applyFill="1" applyBorder="1" applyAlignment="1">
      <alignment horizontal="left" vertical="center" wrapText="1" indent="1"/>
    </xf>
    <xf numFmtId="0" fontId="23" fillId="0" borderId="0" xfId="46" quotePrefix="1" applyFont="1" applyFill="1" applyBorder="1" applyAlignment="1">
      <alignment horizontal="right" vertical="center"/>
    </xf>
    <xf numFmtId="0" fontId="23" fillId="0" borderId="0" xfId="46" quotePrefix="1" applyFont="1" applyFill="1" applyBorder="1">
      <alignment horizontal="left" vertical="center" indent="1"/>
    </xf>
    <xf numFmtId="3" fontId="23" fillId="0" borderId="0" xfId="47" applyNumberFormat="1" applyFont="1" applyBorder="1">
      <alignment horizontal="right" vertical="center"/>
    </xf>
    <xf numFmtId="0" fontId="39" fillId="28" borderId="8" xfId="0" applyFont="1" applyFill="1" applyBorder="1" applyAlignment="1">
      <alignment horizontal="center" vertical="center"/>
    </xf>
    <xf numFmtId="0" fontId="39" fillId="28" borderId="8" xfId="0" applyFont="1" applyFill="1" applyBorder="1" applyAlignment="1">
      <alignment horizontal="left" vertical="center"/>
    </xf>
    <xf numFmtId="3" fontId="39" fillId="28" borderId="8" xfId="0" applyNumberFormat="1" applyFont="1" applyFill="1" applyBorder="1" applyAlignment="1">
      <alignment horizontal="right" vertical="center"/>
    </xf>
    <xf numFmtId="0" fontId="35" fillId="31" borderId="8" xfId="0" applyFont="1" applyFill="1" applyBorder="1" applyAlignment="1">
      <alignment horizontal="center" vertical="center"/>
    </xf>
    <xf numFmtId="0" fontId="35" fillId="31" borderId="8" xfId="0" applyFont="1" applyFill="1" applyBorder="1" applyAlignment="1">
      <alignment horizontal="left" vertical="center"/>
    </xf>
    <xf numFmtId="3" fontId="35" fillId="31" borderId="8" xfId="0" applyNumberFormat="1" applyFont="1" applyFill="1" applyBorder="1" applyAlignment="1">
      <alignment horizontal="right" vertical="center"/>
    </xf>
    <xf numFmtId="0" fontId="35" fillId="30" borderId="8" xfId="0" applyFont="1" applyFill="1" applyBorder="1" applyAlignment="1">
      <alignment horizontal="center" vertical="center"/>
    </xf>
    <xf numFmtId="0" fontId="35" fillId="30" borderId="8" xfId="0" applyFont="1" applyFill="1" applyBorder="1" applyAlignment="1">
      <alignment horizontal="left" vertical="center"/>
    </xf>
    <xf numFmtId="3" fontId="35" fillId="30" borderId="8" xfId="0" applyNumberFormat="1" applyFont="1" applyFill="1" applyBorder="1" applyAlignment="1">
      <alignment horizontal="right" vertical="center"/>
    </xf>
    <xf numFmtId="0" fontId="41" fillId="0" borderId="8" xfId="46" quotePrefix="1" applyFont="1" applyFill="1" applyBorder="1" applyAlignment="1">
      <alignment horizontal="right" vertical="center"/>
    </xf>
    <xf numFmtId="0" fontId="41" fillId="0" borderId="8" xfId="46" quotePrefix="1" applyFont="1" applyFill="1" applyBorder="1" applyAlignment="1">
      <alignment horizontal="left" vertical="center"/>
    </xf>
    <xf numFmtId="0" fontId="41" fillId="0" borderId="8" xfId="46" quotePrefix="1" applyFont="1" applyFill="1" applyBorder="1" applyAlignment="1">
      <alignment horizontal="left" vertical="center" wrapText="1"/>
    </xf>
    <xf numFmtId="3" fontId="23" fillId="0" borderId="8" xfId="47" applyNumberFormat="1" applyFont="1" applyBorder="1" applyAlignment="1">
      <alignment horizontal="right" vertical="center"/>
    </xf>
    <xf numFmtId="0" fontId="23" fillId="0" borderId="8" xfId="10" quotePrefix="1" applyBorder="1">
      <alignment horizontal="left" vertical="center" wrapText="1"/>
    </xf>
    <xf numFmtId="0" fontId="23" fillId="4" borderId="8" xfId="46" quotePrefix="1" applyFont="1" applyFill="1" applyBorder="1" applyAlignment="1">
      <alignment horizontal="center" vertical="center"/>
    </xf>
    <xf numFmtId="0" fontId="23" fillId="4" borderId="8" xfId="46" quotePrefix="1" applyFont="1" applyFill="1" applyBorder="1">
      <alignment horizontal="left" vertical="center" indent="1"/>
    </xf>
    <xf numFmtId="3" fontId="23" fillId="4" borderId="8" xfId="47" applyNumberFormat="1" applyFont="1" applyFill="1" applyBorder="1">
      <alignment horizontal="right" vertical="center"/>
    </xf>
    <xf numFmtId="3" fontId="23" fillId="4" borderId="8" xfId="47" applyNumberFormat="1" applyFont="1" applyFill="1" applyBorder="1" applyAlignment="1">
      <alignment horizontal="right" vertical="center"/>
    </xf>
    <xf numFmtId="0" fontId="23" fillId="2" borderId="8" xfId="46" quotePrefix="1" applyFont="1" applyFill="1" applyBorder="1" applyAlignment="1">
      <alignment horizontal="center" vertical="center"/>
    </xf>
    <xf numFmtId="0" fontId="23" fillId="2" borderId="8" xfId="46" quotePrefix="1" applyFont="1" applyFill="1" applyBorder="1">
      <alignment horizontal="left" vertical="center" indent="1"/>
    </xf>
    <xf numFmtId="3" fontId="23" fillId="2" borderId="8" xfId="47" applyNumberFormat="1" applyFont="1" applyFill="1" applyBorder="1">
      <alignment horizontal="right" vertical="center"/>
    </xf>
    <xf numFmtId="3" fontId="23" fillId="2" borderId="8" xfId="47" applyNumberFormat="1" applyFont="1" applyFill="1" applyBorder="1" applyAlignment="1">
      <alignment horizontal="right" vertical="center"/>
    </xf>
    <xf numFmtId="0" fontId="23" fillId="2" borderId="8" xfId="46" quotePrefix="1" applyFont="1" applyFill="1" applyBorder="1" applyAlignment="1">
      <alignment horizontal="right" vertical="center"/>
    </xf>
    <xf numFmtId="0" fontId="23" fillId="32" borderId="0" xfId="10" quotePrefix="1" applyFill="1" applyBorder="1">
      <alignment horizontal="left" vertical="center" wrapText="1"/>
    </xf>
    <xf numFmtId="4" fontId="35" fillId="0" borderId="0" xfId="0" applyNumberFormat="1" applyFont="1"/>
    <xf numFmtId="4" fontId="39" fillId="0" borderId="0" xfId="0" applyNumberFormat="1" applyFont="1" applyAlignment="1">
      <alignment horizontal="right"/>
    </xf>
    <xf numFmtId="4" fontId="39" fillId="0" borderId="0" xfId="0" applyNumberFormat="1" applyFont="1" applyAlignment="1">
      <alignment horizontal="center"/>
    </xf>
    <xf numFmtId="4" fontId="39" fillId="4" borderId="8" xfId="0" applyNumberFormat="1" applyFont="1" applyFill="1" applyBorder="1" applyAlignment="1">
      <alignment horizontal="center" vertical="center"/>
    </xf>
    <xf numFmtId="4" fontId="35" fillId="0" borderId="8" xfId="0" applyNumberFormat="1" applyFont="1" applyBorder="1" applyAlignment="1">
      <alignment vertical="center"/>
    </xf>
    <xf numFmtId="4" fontId="18" fillId="28" borderId="8" xfId="47" applyNumberFormat="1" applyFont="1" applyFill="1" applyBorder="1">
      <alignment horizontal="right" vertical="center"/>
    </xf>
    <xf numFmtId="4" fontId="18" fillId="30" borderId="8" xfId="47" applyNumberFormat="1" applyFont="1" applyFill="1" applyBorder="1">
      <alignment horizontal="right" vertical="center"/>
    </xf>
    <xf numFmtId="4" fontId="23" fillId="0" borderId="8" xfId="47" applyNumberFormat="1" applyFont="1" applyBorder="1">
      <alignment horizontal="right" vertical="center"/>
    </xf>
    <xf numFmtId="4" fontId="23" fillId="4" borderId="8" xfId="47" applyNumberFormat="1" applyFont="1" applyFill="1" applyBorder="1">
      <alignment horizontal="right" vertical="center"/>
    </xf>
    <xf numFmtId="4" fontId="23" fillId="2" borderId="8" xfId="47" applyNumberFormat="1" applyFont="1" applyFill="1" applyBorder="1">
      <alignment horizontal="right" vertical="center"/>
    </xf>
    <xf numFmtId="4" fontId="23" fillId="0" borderId="0" xfId="47" applyNumberFormat="1" applyFont="1" applyBorder="1">
      <alignment horizontal="right" vertical="center"/>
    </xf>
    <xf numFmtId="0" fontId="23" fillId="32" borderId="8" xfId="10" quotePrefix="1" applyFill="1" applyBorder="1">
      <alignment horizontal="left" vertical="center" wrapText="1"/>
    </xf>
    <xf numFmtId="0" fontId="23" fillId="0" borderId="8" xfId="10" quotePrefix="1" applyBorder="1" applyAlignment="1">
      <alignment horizontal="right" vertical="center" wrapText="1"/>
    </xf>
    <xf numFmtId="0" fontId="23" fillId="4" borderId="8" xfId="46" quotePrefix="1" applyFont="1" applyFill="1" applyBorder="1" applyAlignment="1">
      <alignment horizontal="right" vertical="center"/>
    </xf>
    <xf numFmtId="3" fontId="23" fillId="0" borderId="8" xfId="47" applyNumberFormat="1" applyFont="1" applyFill="1" applyBorder="1">
      <alignment horizontal="right" vertical="center"/>
    </xf>
    <xf numFmtId="4" fontId="23" fillId="0" borderId="8" xfId="47" applyNumberFormat="1" applyFont="1" applyFill="1" applyBorder="1">
      <alignment horizontal="right" vertical="center"/>
    </xf>
    <xf numFmtId="0" fontId="23" fillId="4" borderId="8" xfId="46" quotePrefix="1" applyFont="1" applyFill="1" applyBorder="1" applyAlignment="1">
      <alignment horizontal="center"/>
    </xf>
    <xf numFmtId="2" fontId="39" fillId="28" borderId="8" xfId="0" applyNumberFormat="1" applyFont="1" applyFill="1" applyBorder="1" applyAlignment="1">
      <alignment horizontal="right" vertical="center"/>
    </xf>
    <xf numFmtId="2" fontId="39" fillId="31" borderId="8" xfId="0" applyNumberFormat="1" applyFont="1" applyFill="1" applyBorder="1" applyAlignment="1">
      <alignment horizontal="right" vertical="center"/>
    </xf>
    <xf numFmtId="2" fontId="39" fillId="30" borderId="8" xfId="0" applyNumberFormat="1" applyFont="1" applyFill="1" applyBorder="1" applyAlignment="1">
      <alignment horizontal="right" vertical="center"/>
    </xf>
    <xf numFmtId="2" fontId="35" fillId="0" borderId="8" xfId="0" applyNumberFormat="1" applyFont="1" applyBorder="1" applyAlignment="1">
      <alignment horizontal="right"/>
    </xf>
    <xf numFmtId="2" fontId="35" fillId="0" borderId="0" xfId="0" applyNumberFormat="1" applyFont="1" applyAlignment="1">
      <alignment horizontal="right"/>
    </xf>
    <xf numFmtId="2" fontId="18" fillId="28" borderId="8" xfId="47" applyNumberFormat="1" applyFont="1" applyFill="1" applyBorder="1" applyAlignment="1">
      <alignment horizontal="right" vertical="center"/>
    </xf>
    <xf numFmtId="2" fontId="18" fillId="30" borderId="8" xfId="47" applyNumberFormat="1" applyFont="1" applyFill="1" applyBorder="1" applyAlignment="1">
      <alignment horizontal="right" vertical="center"/>
    </xf>
    <xf numFmtId="2" fontId="23" fillId="0" borderId="8" xfId="47" applyNumberFormat="1" applyFont="1" applyBorder="1" applyAlignment="1">
      <alignment horizontal="right" vertical="center"/>
    </xf>
    <xf numFmtId="2" fontId="23" fillId="4" borderId="8" xfId="47" applyNumberFormat="1" applyFont="1" applyFill="1" applyBorder="1" applyAlignment="1">
      <alignment horizontal="right" vertical="center"/>
    </xf>
    <xf numFmtId="2" fontId="23" fillId="2" borderId="8" xfId="47" applyNumberFormat="1" applyFont="1" applyFill="1" applyBorder="1" applyAlignment="1">
      <alignment horizontal="right" vertical="center"/>
    </xf>
    <xf numFmtId="2" fontId="23" fillId="0" borderId="8" xfId="47" applyNumberFormat="1" applyFont="1" applyFill="1" applyBorder="1" applyAlignment="1">
      <alignment horizontal="right" vertical="center"/>
    </xf>
    <xf numFmtId="3" fontId="23" fillId="4" borderId="8" xfId="47" applyNumberFormat="1" applyFont="1" applyFill="1" applyBorder="1" applyAlignment="1">
      <alignment horizontal="center" vertical="center"/>
    </xf>
    <xf numFmtId="4" fontId="23" fillId="4" borderId="8" xfId="47" applyNumberFormat="1" applyFont="1" applyFill="1" applyBorder="1" applyAlignment="1">
      <alignment horizontal="right" vertical="center"/>
    </xf>
    <xf numFmtId="0" fontId="23" fillId="4" borderId="8" xfId="46" quotePrefix="1" applyFont="1" applyFill="1" applyBorder="1" applyAlignment="1">
      <alignment horizontal="left" vertical="center"/>
    </xf>
    <xf numFmtId="0" fontId="23" fillId="2" borderId="8" xfId="46" quotePrefix="1" applyFont="1" applyFill="1" applyBorder="1" applyAlignment="1">
      <alignment horizontal="left" vertical="center"/>
    </xf>
    <xf numFmtId="3" fontId="23" fillId="2" borderId="8" xfId="47" applyNumberFormat="1" applyFont="1" applyFill="1" applyBorder="1" applyAlignment="1">
      <alignment horizontal="center" vertical="center"/>
    </xf>
    <xf numFmtId="2" fontId="23" fillId="2" borderId="8" xfId="47" applyNumberFormat="1" applyFont="1" applyFill="1" applyBorder="1" applyAlignment="1">
      <alignment horizontal="center" vertical="center"/>
    </xf>
    <xf numFmtId="4" fontId="23" fillId="2" borderId="8" xfId="47" applyNumberFormat="1" applyFont="1" applyFill="1" applyBorder="1" applyAlignment="1">
      <alignment horizontal="right" vertical="center"/>
    </xf>
    <xf numFmtId="0" fontId="18" fillId="33" borderId="8" xfId="46" quotePrefix="1" applyFont="1" applyFill="1" applyBorder="1" applyAlignment="1">
      <alignment horizontal="left" vertical="center" indent="5"/>
    </xf>
    <xf numFmtId="0" fontId="18" fillId="33" borderId="8" xfId="46" quotePrefix="1" applyFont="1" applyFill="1" applyBorder="1">
      <alignment horizontal="left" vertical="center" indent="1"/>
    </xf>
    <xf numFmtId="3" fontId="18" fillId="33" borderId="8" xfId="47" applyNumberFormat="1" applyFont="1" applyFill="1" applyBorder="1">
      <alignment horizontal="right" vertical="center"/>
    </xf>
    <xf numFmtId="4" fontId="18" fillId="33" borderId="8" xfId="47" applyNumberFormat="1" applyFont="1" applyFill="1" applyBorder="1">
      <alignment horizontal="right" vertical="center"/>
    </xf>
    <xf numFmtId="2" fontId="18" fillId="33" borderId="8" xfId="47" applyNumberFormat="1" applyFont="1" applyFill="1" applyBorder="1" applyAlignment="1">
      <alignment horizontal="right" vertical="center"/>
    </xf>
    <xf numFmtId="3" fontId="36" fillId="0" borderId="0" xfId="8" applyNumberFormat="1" applyFont="1" applyFill="1" applyBorder="1">
      <alignment horizontal="right" vertical="center"/>
    </xf>
    <xf numFmtId="0" fontId="3" fillId="0" borderId="0" xfId="1" applyFont="1" applyAlignment="1">
      <alignment horizontal="center" vertical="center" wrapText="1"/>
    </xf>
    <xf numFmtId="0" fontId="9" fillId="3" borderId="3" xfId="1" quotePrefix="1" applyFont="1" applyFill="1" applyBorder="1" applyAlignment="1">
      <alignment horizontal="left" wrapText="1"/>
    </xf>
    <xf numFmtId="0" fontId="9" fillId="3" borderId="4" xfId="1" quotePrefix="1" applyFont="1" applyFill="1" applyBorder="1" applyAlignment="1">
      <alignment horizontal="left" wrapText="1"/>
    </xf>
    <xf numFmtId="0" fontId="9" fillId="3" borderId="5" xfId="1" quotePrefix="1" applyFont="1" applyFill="1" applyBorder="1" applyAlignment="1">
      <alignment horizontal="left" wrapText="1"/>
    </xf>
    <xf numFmtId="0" fontId="5" fillId="0" borderId="3" xfId="1" applyFont="1" applyBorder="1" applyAlignment="1">
      <alignment horizontal="left" vertical="center" wrapText="1"/>
    </xf>
    <xf numFmtId="0" fontId="5" fillId="0" borderId="4" xfId="1" applyFont="1" applyBorder="1" applyAlignment="1">
      <alignment vertical="center" wrapText="1"/>
    </xf>
    <xf numFmtId="0" fontId="5" fillId="0" borderId="4" xfId="1" applyFont="1" applyBorder="1" applyAlignment="1">
      <alignment vertical="center"/>
    </xf>
    <xf numFmtId="0" fontId="5" fillId="0" borderId="3" xfId="1" quotePrefix="1" applyFont="1" applyBorder="1" applyAlignment="1">
      <alignment horizontal="left" vertical="center"/>
    </xf>
    <xf numFmtId="0" fontId="5" fillId="3" borderId="3" xfId="1" applyFont="1" applyFill="1" applyBorder="1" applyAlignment="1">
      <alignment horizontal="left" vertical="center" wrapText="1"/>
    </xf>
    <xf numFmtId="0" fontId="5" fillId="3" borderId="4" xfId="1" applyFont="1" applyFill="1" applyBorder="1" applyAlignment="1">
      <alignment vertical="center" wrapText="1"/>
    </xf>
    <xf numFmtId="0" fontId="5" fillId="3" borderId="4" xfId="1" applyFont="1" applyFill="1" applyBorder="1" applyAlignment="1">
      <alignment vertical="center"/>
    </xf>
    <xf numFmtId="0" fontId="5" fillId="0" borderId="3" xfId="1" quotePrefix="1" applyFont="1" applyBorder="1" applyAlignment="1">
      <alignment horizontal="left" vertical="center" wrapText="1"/>
    </xf>
    <xf numFmtId="0" fontId="5" fillId="3" borderId="3" xfId="1" quotePrefix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9" fillId="0" borderId="2" xfId="1" quotePrefix="1" applyFont="1" applyBorder="1" applyAlignment="1">
      <alignment horizontal="center" vertical="center" wrapText="1"/>
    </xf>
    <xf numFmtId="0" fontId="10" fillId="0" borderId="3" xfId="1" quotePrefix="1" applyFont="1" applyBorder="1" applyAlignment="1">
      <alignment horizontal="center" vertical="center" wrapText="1"/>
    </xf>
    <xf numFmtId="0" fontId="10" fillId="0" borderId="4" xfId="1" quotePrefix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13" fillId="0" borderId="4" xfId="1" applyFont="1" applyBorder="1" applyAlignment="1">
      <alignment vertical="center" wrapText="1"/>
    </xf>
    <xf numFmtId="0" fontId="10" fillId="0" borderId="2" xfId="1" quotePrefix="1" applyFont="1" applyBorder="1" applyAlignment="1">
      <alignment horizontal="center" wrapText="1"/>
    </xf>
    <xf numFmtId="0" fontId="10" fillId="0" borderId="3" xfId="1" quotePrefix="1" applyFont="1" applyBorder="1" applyAlignment="1">
      <alignment horizontal="center" wrapText="1"/>
    </xf>
    <xf numFmtId="3" fontId="34" fillId="0" borderId="0" xfId="0" applyNumberFormat="1" applyFont="1" applyFill="1" applyAlignment="1">
      <alignment horizontal="center"/>
    </xf>
    <xf numFmtId="0" fontId="5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9" fillId="3" borderId="2" xfId="1" quotePrefix="1" applyFont="1" applyFill="1" applyBorder="1" applyAlignment="1">
      <alignment horizontal="left" vertical="center" wrapText="1"/>
    </xf>
    <xf numFmtId="0" fontId="3" fillId="0" borderId="0" xfId="14" applyFont="1" applyFill="1" applyAlignment="1">
      <alignment horizontal="center" vertical="center" wrapText="1"/>
    </xf>
    <xf numFmtId="3" fontId="16" fillId="4" borderId="4" xfId="12" applyNumberFormat="1" applyFont="1" applyFill="1" applyBorder="1" applyAlignment="1">
      <alignment horizontal="center" vertical="center" wrapText="1" justifyLastLine="1"/>
    </xf>
    <xf numFmtId="3" fontId="15" fillId="4" borderId="2" xfId="12" applyNumberFormat="1" applyFont="1" applyFill="1" applyBorder="1" applyAlignment="1">
      <alignment horizontal="center" vertical="center" wrapText="1" justifyLastLine="1"/>
    </xf>
    <xf numFmtId="0" fontId="35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4" fontId="0" fillId="0" borderId="0" xfId="0" applyNumberFormat="1"/>
    <xf numFmtId="0" fontId="23" fillId="4" borderId="0" xfId="10" quotePrefix="1" applyFill="1" applyBorder="1" applyAlignment="1">
      <alignment horizontal="center" vertical="center" wrapText="1"/>
    </xf>
    <xf numFmtId="0" fontId="23" fillId="4" borderId="8" xfId="10" quotePrefix="1" applyFill="1" applyBorder="1">
      <alignment horizontal="left" vertical="center" wrapText="1"/>
    </xf>
    <xf numFmtId="0" fontId="23" fillId="0" borderId="0" xfId="10" quotePrefix="1" applyFill="1" applyBorder="1">
      <alignment horizontal="left" vertical="center" wrapText="1"/>
    </xf>
    <xf numFmtId="0" fontId="23" fillId="0" borderId="8" xfId="10" quotePrefix="1" applyFill="1" applyBorder="1" applyAlignment="1">
      <alignment horizontal="right" vertical="center" wrapText="1"/>
    </xf>
    <xf numFmtId="0" fontId="23" fillId="0" borderId="8" xfId="10" quotePrefix="1" applyFill="1" applyBorder="1">
      <alignment horizontal="left" vertical="center" wrapText="1"/>
    </xf>
    <xf numFmtId="0" fontId="42" fillId="30" borderId="8" xfId="46" quotePrefix="1" applyFont="1" applyFill="1" applyBorder="1" applyAlignment="1">
      <alignment horizontal="left" vertical="center" indent="7"/>
    </xf>
    <xf numFmtId="0" fontId="42" fillId="30" borderId="8" xfId="46" quotePrefix="1" applyFont="1" applyFill="1" applyBorder="1">
      <alignment horizontal="left" vertical="center" indent="1"/>
    </xf>
    <xf numFmtId="3" fontId="42" fillId="30" borderId="8" xfId="47" applyNumberFormat="1" applyFont="1" applyFill="1" applyBorder="1">
      <alignment horizontal="right" vertical="center"/>
    </xf>
    <xf numFmtId="4" fontId="42" fillId="30" borderId="8" xfId="47" applyNumberFormat="1" applyFont="1" applyFill="1" applyBorder="1">
      <alignment horizontal="right" vertical="center"/>
    </xf>
    <xf numFmtId="2" fontId="42" fillId="30" borderId="8" xfId="47" applyNumberFormat="1" applyFont="1" applyFill="1" applyBorder="1" applyAlignment="1">
      <alignment horizontal="right" vertical="center"/>
    </xf>
    <xf numFmtId="0" fontId="43" fillId="4" borderId="8" xfId="46" quotePrefix="1" applyFont="1" applyFill="1" applyBorder="1" applyAlignment="1">
      <alignment horizontal="center" vertical="center"/>
    </xf>
    <xf numFmtId="0" fontId="43" fillId="4" borderId="8" xfId="46" quotePrefix="1" applyFont="1" applyFill="1" applyBorder="1">
      <alignment horizontal="left" vertical="center" indent="1"/>
    </xf>
    <xf numFmtId="3" fontId="43" fillId="4" borderId="8" xfId="47" applyNumberFormat="1" applyFont="1" applyFill="1" applyBorder="1">
      <alignment horizontal="right" vertical="center"/>
    </xf>
    <xf numFmtId="4" fontId="43" fillId="4" borderId="8" xfId="47" applyNumberFormat="1" applyFont="1" applyFill="1" applyBorder="1">
      <alignment horizontal="right" vertical="center"/>
    </xf>
    <xf numFmtId="2" fontId="43" fillId="4" borderId="8" xfId="47" applyNumberFormat="1" applyFont="1" applyFill="1" applyBorder="1" applyAlignment="1">
      <alignment horizontal="right" vertical="center"/>
    </xf>
    <xf numFmtId="0" fontId="43" fillId="0" borderId="8" xfId="46" quotePrefix="1" applyFont="1" applyFill="1" applyBorder="1" applyAlignment="1">
      <alignment horizontal="right" vertical="center"/>
    </xf>
    <xf numFmtId="0" fontId="43" fillId="0" borderId="8" xfId="46" quotePrefix="1" applyFont="1" applyFill="1" applyBorder="1">
      <alignment horizontal="left" vertical="center" indent="1"/>
    </xf>
    <xf numFmtId="3" fontId="43" fillId="0" borderId="8" xfId="47" applyNumberFormat="1" applyFont="1" applyFill="1" applyBorder="1">
      <alignment horizontal="right" vertical="center"/>
    </xf>
    <xf numFmtId="4" fontId="43" fillId="0" borderId="8" xfId="47" applyNumberFormat="1" applyFont="1" applyFill="1" applyBorder="1">
      <alignment horizontal="right" vertical="center"/>
    </xf>
    <xf numFmtId="2" fontId="43" fillId="0" borderId="8" xfId="47" applyNumberFormat="1" applyFont="1" applyFill="1" applyBorder="1" applyAlignment="1">
      <alignment horizontal="right" vertical="center"/>
    </xf>
    <xf numFmtId="0" fontId="43" fillId="32" borderId="0" xfId="10" quotePrefix="1" applyFont="1" applyFill="1" applyBorder="1" applyAlignment="1">
      <alignment horizontal="center" vertical="center" wrapText="1"/>
    </xf>
    <xf numFmtId="0" fontId="43" fillId="32" borderId="8" xfId="10" quotePrefix="1" applyFont="1" applyFill="1" applyBorder="1">
      <alignment horizontal="left" vertical="center" wrapText="1"/>
    </xf>
    <xf numFmtId="0" fontId="42" fillId="30" borderId="8" xfId="46" quotePrefix="1" applyFont="1" applyFill="1" applyBorder="1" applyAlignment="1">
      <alignment horizontal="left" vertical="center" wrapText="1" indent="1"/>
    </xf>
    <xf numFmtId="0" fontId="43" fillId="2" borderId="8" xfId="46" quotePrefix="1" applyFont="1" applyFill="1" applyBorder="1" applyAlignment="1">
      <alignment horizontal="right" vertical="center"/>
    </xf>
    <xf numFmtId="0" fontId="43" fillId="2" borderId="8" xfId="46" quotePrefix="1" applyFont="1" applyFill="1" applyBorder="1">
      <alignment horizontal="left" vertical="center" indent="1"/>
    </xf>
    <xf numFmtId="3" fontId="43" fillId="2" borderId="8" xfId="47" applyNumberFormat="1" applyFont="1" applyFill="1" applyBorder="1">
      <alignment horizontal="right" vertical="center"/>
    </xf>
    <xf numFmtId="4" fontId="43" fillId="2" borderId="8" xfId="47" applyNumberFormat="1" applyFont="1" applyFill="1" applyBorder="1">
      <alignment horizontal="right" vertical="center"/>
    </xf>
    <xf numFmtId="2" fontId="43" fillId="2" borderId="8" xfId="47" applyNumberFormat="1" applyFont="1" applyFill="1" applyBorder="1" applyAlignment="1">
      <alignment horizontal="right" vertical="center"/>
    </xf>
    <xf numFmtId="0" fontId="43" fillId="4" borderId="8" xfId="10" quotePrefix="1" applyFont="1" applyFill="1" applyBorder="1">
      <alignment horizontal="left" vertical="center" wrapText="1"/>
    </xf>
    <xf numFmtId="0" fontId="43" fillId="2" borderId="0" xfId="10" quotePrefix="1" applyFont="1" applyFill="1" applyBorder="1">
      <alignment horizontal="left" vertical="center" wrapText="1"/>
    </xf>
    <xf numFmtId="0" fontId="43" fillId="2" borderId="8" xfId="10" quotePrefix="1" applyFont="1" applyFill="1" applyBorder="1" applyAlignment="1">
      <alignment horizontal="right" vertical="center" wrapText="1"/>
    </xf>
    <xf numFmtId="0" fontId="43" fillId="2" borderId="8" xfId="10" quotePrefix="1" applyFont="1" applyFill="1" applyBorder="1">
      <alignment horizontal="left" vertical="center" wrapText="1"/>
    </xf>
  </cellXfs>
  <cellStyles count="48">
    <cellStyle name="Normal 2" xfId="12" xr:uid="{00000000-0005-0000-0000-000001000000}"/>
    <cellStyle name="Normalno" xfId="0" builtinId="0"/>
    <cellStyle name="Normalno 2" xfId="13" xr:uid="{00000000-0005-0000-0000-000002000000}"/>
    <cellStyle name="Normalno 3" xfId="1" xr:uid="{00000000-0005-0000-0000-000003000000}"/>
    <cellStyle name="Normalno 3 2" xfId="14" xr:uid="{00000000-0005-0000-0000-000004000000}"/>
    <cellStyle name="Obično_List4" xfId="15" xr:uid="{00000000-0005-0000-0000-000005000000}"/>
    <cellStyle name="SAPBEXaggData" xfId="3" xr:uid="{00000000-0005-0000-0000-000006000000}"/>
    <cellStyle name="SAPBEXaggDataEmph" xfId="16" xr:uid="{00000000-0005-0000-0000-000007000000}"/>
    <cellStyle name="SAPBEXaggItem" xfId="17" xr:uid="{00000000-0005-0000-0000-000008000000}"/>
    <cellStyle name="SAPBEXaggItemX" xfId="18" xr:uid="{00000000-0005-0000-0000-000009000000}"/>
    <cellStyle name="SAPBEXchaText" xfId="2" xr:uid="{00000000-0005-0000-0000-00000A000000}"/>
    <cellStyle name="SAPBEXexcBad7" xfId="19" xr:uid="{00000000-0005-0000-0000-00000B000000}"/>
    <cellStyle name="SAPBEXexcBad8" xfId="20" xr:uid="{00000000-0005-0000-0000-00000C000000}"/>
    <cellStyle name="SAPBEXexcBad9" xfId="21" xr:uid="{00000000-0005-0000-0000-00000D000000}"/>
    <cellStyle name="SAPBEXexcCritical4" xfId="22" xr:uid="{00000000-0005-0000-0000-00000E000000}"/>
    <cellStyle name="SAPBEXexcCritical5" xfId="23" xr:uid="{00000000-0005-0000-0000-00000F000000}"/>
    <cellStyle name="SAPBEXexcCritical6" xfId="24" xr:uid="{00000000-0005-0000-0000-000010000000}"/>
    <cellStyle name="SAPBEXexcGood1" xfId="25" xr:uid="{00000000-0005-0000-0000-000011000000}"/>
    <cellStyle name="SAPBEXexcGood2" xfId="26" xr:uid="{00000000-0005-0000-0000-000012000000}"/>
    <cellStyle name="SAPBEXexcGood3" xfId="27" xr:uid="{00000000-0005-0000-0000-000013000000}"/>
    <cellStyle name="SAPBEXfilterDrill" xfId="28" xr:uid="{00000000-0005-0000-0000-000014000000}"/>
    <cellStyle name="SAPBEXfilterItem" xfId="29" xr:uid="{00000000-0005-0000-0000-000015000000}"/>
    <cellStyle name="SAPBEXfilterText" xfId="30" xr:uid="{00000000-0005-0000-0000-000016000000}"/>
    <cellStyle name="SAPBEXformats" xfId="5" xr:uid="{00000000-0005-0000-0000-000017000000}"/>
    <cellStyle name="SAPBEXheaderItem" xfId="31" xr:uid="{00000000-0005-0000-0000-000018000000}"/>
    <cellStyle name="SAPBEXheaderText" xfId="32" xr:uid="{00000000-0005-0000-0000-000019000000}"/>
    <cellStyle name="SAPBEXHLevel0" xfId="6" xr:uid="{00000000-0005-0000-0000-00001A000000}"/>
    <cellStyle name="SAPBEXHLevel0X" xfId="4" xr:uid="{00000000-0005-0000-0000-00001B000000}"/>
    <cellStyle name="SAPBEXHLevel1" xfId="7" xr:uid="{00000000-0005-0000-0000-00001C000000}"/>
    <cellStyle name="SAPBEXHLevel1X" xfId="33" xr:uid="{00000000-0005-0000-0000-00001D000000}"/>
    <cellStyle name="SAPBEXHLevel2" xfId="9" xr:uid="{00000000-0005-0000-0000-00001E000000}"/>
    <cellStyle name="SAPBEXHLevel2X" xfId="34" xr:uid="{00000000-0005-0000-0000-00001F000000}"/>
    <cellStyle name="SAPBEXHLevel3" xfId="10" xr:uid="{00000000-0005-0000-0000-000020000000}"/>
    <cellStyle name="SAPBEXHLevel3 2" xfId="46" xr:uid="{B05632CD-2985-4B7E-B675-74CFF23D53BD}"/>
    <cellStyle name="SAPBEXHLevel3X" xfId="35" xr:uid="{00000000-0005-0000-0000-000021000000}"/>
    <cellStyle name="SAPBEXinputData" xfId="36" xr:uid="{00000000-0005-0000-0000-000022000000}"/>
    <cellStyle name="SAPBEXinputData 2" xfId="37" xr:uid="{00000000-0005-0000-0000-000023000000}"/>
    <cellStyle name="SAPBEXresData" xfId="38" xr:uid="{00000000-0005-0000-0000-000024000000}"/>
    <cellStyle name="SAPBEXresDataEmph" xfId="39" xr:uid="{00000000-0005-0000-0000-000025000000}"/>
    <cellStyle name="SAPBEXresItem" xfId="11" xr:uid="{00000000-0005-0000-0000-000026000000}"/>
    <cellStyle name="SAPBEXresItemX" xfId="40" xr:uid="{00000000-0005-0000-0000-000027000000}"/>
    <cellStyle name="SAPBEXstdData" xfId="8" xr:uid="{00000000-0005-0000-0000-000028000000}"/>
    <cellStyle name="SAPBEXstdData 2" xfId="47" xr:uid="{72A66EBA-2FDF-4FDE-80FB-2ACC95D5E66F}"/>
    <cellStyle name="SAPBEXstdDataEmph" xfId="41" xr:uid="{00000000-0005-0000-0000-000029000000}"/>
    <cellStyle name="SAPBEXstdItem" xfId="42" xr:uid="{00000000-0005-0000-0000-00002A000000}"/>
    <cellStyle name="SAPBEXstdItemX" xfId="43" xr:uid="{00000000-0005-0000-0000-00002B000000}"/>
    <cellStyle name="SAPBEXtitle" xfId="44" xr:uid="{00000000-0005-0000-0000-00002C000000}"/>
    <cellStyle name="SAPBEXundefined" xfId="45" xr:uid="{00000000-0005-0000-0000-00002D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6"/>
  <sheetViews>
    <sheetView topLeftCell="A10" zoomScale="80" zoomScaleNormal="80" workbookViewId="0">
      <selection activeCell="J34" sqref="J34"/>
    </sheetView>
  </sheetViews>
  <sheetFormatPr defaultRowHeight="15" x14ac:dyDescent="0.25"/>
  <cols>
    <col min="1" max="4" width="9.140625" style="1"/>
    <col min="5" max="5" width="10.140625" style="1" customWidth="1"/>
    <col min="6" max="6" width="24.85546875" style="29" customWidth="1"/>
    <col min="7" max="8" width="23.5703125" style="30" customWidth="1"/>
    <col min="9" max="9" width="25" style="29" customWidth="1"/>
    <col min="10" max="10" width="10.85546875" style="29" customWidth="1"/>
    <col min="11" max="11" width="10.5703125" style="29" customWidth="1"/>
    <col min="12" max="260" width="9.140625" style="1"/>
    <col min="261" max="261" width="17.42578125" style="1" customWidth="1"/>
    <col min="262" max="265" width="25.140625" style="1" customWidth="1"/>
    <col min="266" max="267" width="12.28515625" style="1" customWidth="1"/>
    <col min="268" max="516" width="9.140625" style="1"/>
    <col min="517" max="517" width="17.42578125" style="1" customWidth="1"/>
    <col min="518" max="521" width="25.140625" style="1" customWidth="1"/>
    <col min="522" max="523" width="12.28515625" style="1" customWidth="1"/>
    <col min="524" max="772" width="9.140625" style="1"/>
    <col min="773" max="773" width="17.42578125" style="1" customWidth="1"/>
    <col min="774" max="777" width="25.140625" style="1" customWidth="1"/>
    <col min="778" max="779" width="12.28515625" style="1" customWidth="1"/>
    <col min="780" max="1028" width="9.140625" style="1"/>
    <col min="1029" max="1029" width="17.42578125" style="1" customWidth="1"/>
    <col min="1030" max="1033" width="25.140625" style="1" customWidth="1"/>
    <col min="1034" max="1035" width="12.28515625" style="1" customWidth="1"/>
    <col min="1036" max="1284" width="9.140625" style="1"/>
    <col min="1285" max="1285" width="17.42578125" style="1" customWidth="1"/>
    <col min="1286" max="1289" width="25.140625" style="1" customWidth="1"/>
    <col min="1290" max="1291" width="12.28515625" style="1" customWidth="1"/>
    <col min="1292" max="1540" width="9.140625" style="1"/>
    <col min="1541" max="1541" width="17.42578125" style="1" customWidth="1"/>
    <col min="1542" max="1545" width="25.140625" style="1" customWidth="1"/>
    <col min="1546" max="1547" width="12.28515625" style="1" customWidth="1"/>
    <col min="1548" max="1796" width="9.140625" style="1"/>
    <col min="1797" max="1797" width="17.42578125" style="1" customWidth="1"/>
    <col min="1798" max="1801" width="25.140625" style="1" customWidth="1"/>
    <col min="1802" max="1803" width="12.28515625" style="1" customWidth="1"/>
    <col min="1804" max="2052" width="9.140625" style="1"/>
    <col min="2053" max="2053" width="17.42578125" style="1" customWidth="1"/>
    <col min="2054" max="2057" width="25.140625" style="1" customWidth="1"/>
    <col min="2058" max="2059" width="12.28515625" style="1" customWidth="1"/>
    <col min="2060" max="2308" width="9.140625" style="1"/>
    <col min="2309" max="2309" width="17.42578125" style="1" customWidth="1"/>
    <col min="2310" max="2313" width="25.140625" style="1" customWidth="1"/>
    <col min="2314" max="2315" width="12.28515625" style="1" customWidth="1"/>
    <col min="2316" max="2564" width="9.140625" style="1"/>
    <col min="2565" max="2565" width="17.42578125" style="1" customWidth="1"/>
    <col min="2566" max="2569" width="25.140625" style="1" customWidth="1"/>
    <col min="2570" max="2571" width="12.28515625" style="1" customWidth="1"/>
    <col min="2572" max="2820" width="9.140625" style="1"/>
    <col min="2821" max="2821" width="17.42578125" style="1" customWidth="1"/>
    <col min="2822" max="2825" width="25.140625" style="1" customWidth="1"/>
    <col min="2826" max="2827" width="12.28515625" style="1" customWidth="1"/>
    <col min="2828" max="3076" width="9.140625" style="1"/>
    <col min="3077" max="3077" width="17.42578125" style="1" customWidth="1"/>
    <col min="3078" max="3081" width="25.140625" style="1" customWidth="1"/>
    <col min="3082" max="3083" width="12.28515625" style="1" customWidth="1"/>
    <col min="3084" max="3332" width="9.140625" style="1"/>
    <col min="3333" max="3333" width="17.42578125" style="1" customWidth="1"/>
    <col min="3334" max="3337" width="25.140625" style="1" customWidth="1"/>
    <col min="3338" max="3339" width="12.28515625" style="1" customWidth="1"/>
    <col min="3340" max="3588" width="9.140625" style="1"/>
    <col min="3589" max="3589" width="17.42578125" style="1" customWidth="1"/>
    <col min="3590" max="3593" width="25.140625" style="1" customWidth="1"/>
    <col min="3594" max="3595" width="12.28515625" style="1" customWidth="1"/>
    <col min="3596" max="3844" width="9.140625" style="1"/>
    <col min="3845" max="3845" width="17.42578125" style="1" customWidth="1"/>
    <col min="3846" max="3849" width="25.140625" style="1" customWidth="1"/>
    <col min="3850" max="3851" width="12.28515625" style="1" customWidth="1"/>
    <col min="3852" max="4100" width="9.140625" style="1"/>
    <col min="4101" max="4101" width="17.42578125" style="1" customWidth="1"/>
    <col min="4102" max="4105" width="25.140625" style="1" customWidth="1"/>
    <col min="4106" max="4107" width="12.28515625" style="1" customWidth="1"/>
    <col min="4108" max="4356" width="9.140625" style="1"/>
    <col min="4357" max="4357" width="17.42578125" style="1" customWidth="1"/>
    <col min="4358" max="4361" width="25.140625" style="1" customWidth="1"/>
    <col min="4362" max="4363" width="12.28515625" style="1" customWidth="1"/>
    <col min="4364" max="4612" width="9.140625" style="1"/>
    <col min="4613" max="4613" width="17.42578125" style="1" customWidth="1"/>
    <col min="4614" max="4617" width="25.140625" style="1" customWidth="1"/>
    <col min="4618" max="4619" width="12.28515625" style="1" customWidth="1"/>
    <col min="4620" max="4868" width="9.140625" style="1"/>
    <col min="4869" max="4869" width="17.42578125" style="1" customWidth="1"/>
    <col min="4870" max="4873" width="25.140625" style="1" customWidth="1"/>
    <col min="4874" max="4875" width="12.28515625" style="1" customWidth="1"/>
    <col min="4876" max="5124" width="9.140625" style="1"/>
    <col min="5125" max="5125" width="17.42578125" style="1" customWidth="1"/>
    <col min="5126" max="5129" width="25.140625" style="1" customWidth="1"/>
    <col min="5130" max="5131" width="12.28515625" style="1" customWidth="1"/>
    <col min="5132" max="5380" width="9.140625" style="1"/>
    <col min="5381" max="5381" width="17.42578125" style="1" customWidth="1"/>
    <col min="5382" max="5385" width="25.140625" style="1" customWidth="1"/>
    <col min="5386" max="5387" width="12.28515625" style="1" customWidth="1"/>
    <col min="5388" max="5636" width="9.140625" style="1"/>
    <col min="5637" max="5637" width="17.42578125" style="1" customWidth="1"/>
    <col min="5638" max="5641" width="25.140625" style="1" customWidth="1"/>
    <col min="5642" max="5643" width="12.28515625" style="1" customWidth="1"/>
    <col min="5644" max="5892" width="9.140625" style="1"/>
    <col min="5893" max="5893" width="17.42578125" style="1" customWidth="1"/>
    <col min="5894" max="5897" width="25.140625" style="1" customWidth="1"/>
    <col min="5898" max="5899" width="12.28515625" style="1" customWidth="1"/>
    <col min="5900" max="6148" width="9.140625" style="1"/>
    <col min="6149" max="6149" width="17.42578125" style="1" customWidth="1"/>
    <col min="6150" max="6153" width="25.140625" style="1" customWidth="1"/>
    <col min="6154" max="6155" width="12.28515625" style="1" customWidth="1"/>
    <col min="6156" max="6404" width="9.140625" style="1"/>
    <col min="6405" max="6405" width="17.42578125" style="1" customWidth="1"/>
    <col min="6406" max="6409" width="25.140625" style="1" customWidth="1"/>
    <col min="6410" max="6411" width="12.28515625" style="1" customWidth="1"/>
    <col min="6412" max="6660" width="9.140625" style="1"/>
    <col min="6661" max="6661" width="17.42578125" style="1" customWidth="1"/>
    <col min="6662" max="6665" width="25.140625" style="1" customWidth="1"/>
    <col min="6666" max="6667" width="12.28515625" style="1" customWidth="1"/>
    <col min="6668" max="6916" width="9.140625" style="1"/>
    <col min="6917" max="6917" width="17.42578125" style="1" customWidth="1"/>
    <col min="6918" max="6921" width="25.140625" style="1" customWidth="1"/>
    <col min="6922" max="6923" width="12.28515625" style="1" customWidth="1"/>
    <col min="6924" max="7172" width="9.140625" style="1"/>
    <col min="7173" max="7173" width="17.42578125" style="1" customWidth="1"/>
    <col min="7174" max="7177" width="25.140625" style="1" customWidth="1"/>
    <col min="7178" max="7179" width="12.28515625" style="1" customWidth="1"/>
    <col min="7180" max="7428" width="9.140625" style="1"/>
    <col min="7429" max="7429" width="17.42578125" style="1" customWidth="1"/>
    <col min="7430" max="7433" width="25.140625" style="1" customWidth="1"/>
    <col min="7434" max="7435" width="12.28515625" style="1" customWidth="1"/>
    <col min="7436" max="7684" width="9.140625" style="1"/>
    <col min="7685" max="7685" width="17.42578125" style="1" customWidth="1"/>
    <col min="7686" max="7689" width="25.140625" style="1" customWidth="1"/>
    <col min="7690" max="7691" width="12.28515625" style="1" customWidth="1"/>
    <col min="7692" max="7940" width="9.140625" style="1"/>
    <col min="7941" max="7941" width="17.42578125" style="1" customWidth="1"/>
    <col min="7942" max="7945" width="25.140625" style="1" customWidth="1"/>
    <col min="7946" max="7947" width="12.28515625" style="1" customWidth="1"/>
    <col min="7948" max="8196" width="9.140625" style="1"/>
    <col min="8197" max="8197" width="17.42578125" style="1" customWidth="1"/>
    <col min="8198" max="8201" width="25.140625" style="1" customWidth="1"/>
    <col min="8202" max="8203" width="12.28515625" style="1" customWidth="1"/>
    <col min="8204" max="8452" width="9.140625" style="1"/>
    <col min="8453" max="8453" width="17.42578125" style="1" customWidth="1"/>
    <col min="8454" max="8457" width="25.140625" style="1" customWidth="1"/>
    <col min="8458" max="8459" width="12.28515625" style="1" customWidth="1"/>
    <col min="8460" max="8708" width="9.140625" style="1"/>
    <col min="8709" max="8709" width="17.42578125" style="1" customWidth="1"/>
    <col min="8710" max="8713" width="25.140625" style="1" customWidth="1"/>
    <col min="8714" max="8715" width="12.28515625" style="1" customWidth="1"/>
    <col min="8716" max="8964" width="9.140625" style="1"/>
    <col min="8965" max="8965" width="17.42578125" style="1" customWidth="1"/>
    <col min="8966" max="8969" width="25.140625" style="1" customWidth="1"/>
    <col min="8970" max="8971" width="12.28515625" style="1" customWidth="1"/>
    <col min="8972" max="9220" width="9.140625" style="1"/>
    <col min="9221" max="9221" width="17.42578125" style="1" customWidth="1"/>
    <col min="9222" max="9225" width="25.140625" style="1" customWidth="1"/>
    <col min="9226" max="9227" width="12.28515625" style="1" customWidth="1"/>
    <col min="9228" max="9476" width="9.140625" style="1"/>
    <col min="9477" max="9477" width="17.42578125" style="1" customWidth="1"/>
    <col min="9478" max="9481" width="25.140625" style="1" customWidth="1"/>
    <col min="9482" max="9483" width="12.28515625" style="1" customWidth="1"/>
    <col min="9484" max="9732" width="9.140625" style="1"/>
    <col min="9733" max="9733" width="17.42578125" style="1" customWidth="1"/>
    <col min="9734" max="9737" width="25.140625" style="1" customWidth="1"/>
    <col min="9738" max="9739" width="12.28515625" style="1" customWidth="1"/>
    <col min="9740" max="9988" width="9.140625" style="1"/>
    <col min="9989" max="9989" width="17.42578125" style="1" customWidth="1"/>
    <col min="9990" max="9993" width="25.140625" style="1" customWidth="1"/>
    <col min="9994" max="9995" width="12.28515625" style="1" customWidth="1"/>
    <col min="9996" max="10244" width="9.140625" style="1"/>
    <col min="10245" max="10245" width="17.42578125" style="1" customWidth="1"/>
    <col min="10246" max="10249" width="25.140625" style="1" customWidth="1"/>
    <col min="10250" max="10251" width="12.28515625" style="1" customWidth="1"/>
    <col min="10252" max="10500" width="9.140625" style="1"/>
    <col min="10501" max="10501" width="17.42578125" style="1" customWidth="1"/>
    <col min="10502" max="10505" width="25.140625" style="1" customWidth="1"/>
    <col min="10506" max="10507" width="12.28515625" style="1" customWidth="1"/>
    <col min="10508" max="10756" width="9.140625" style="1"/>
    <col min="10757" max="10757" width="17.42578125" style="1" customWidth="1"/>
    <col min="10758" max="10761" width="25.140625" style="1" customWidth="1"/>
    <col min="10762" max="10763" width="12.28515625" style="1" customWidth="1"/>
    <col min="10764" max="11012" width="9.140625" style="1"/>
    <col min="11013" max="11013" width="17.42578125" style="1" customWidth="1"/>
    <col min="11014" max="11017" width="25.140625" style="1" customWidth="1"/>
    <col min="11018" max="11019" width="12.28515625" style="1" customWidth="1"/>
    <col min="11020" max="11268" width="9.140625" style="1"/>
    <col min="11269" max="11269" width="17.42578125" style="1" customWidth="1"/>
    <col min="11270" max="11273" width="25.140625" style="1" customWidth="1"/>
    <col min="11274" max="11275" width="12.28515625" style="1" customWidth="1"/>
    <col min="11276" max="11524" width="9.140625" style="1"/>
    <col min="11525" max="11525" width="17.42578125" style="1" customWidth="1"/>
    <col min="11526" max="11529" width="25.140625" style="1" customWidth="1"/>
    <col min="11530" max="11531" width="12.28515625" style="1" customWidth="1"/>
    <col min="11532" max="11780" width="9.140625" style="1"/>
    <col min="11781" max="11781" width="17.42578125" style="1" customWidth="1"/>
    <col min="11782" max="11785" width="25.140625" style="1" customWidth="1"/>
    <col min="11786" max="11787" width="12.28515625" style="1" customWidth="1"/>
    <col min="11788" max="12036" width="9.140625" style="1"/>
    <col min="12037" max="12037" width="17.42578125" style="1" customWidth="1"/>
    <col min="12038" max="12041" width="25.140625" style="1" customWidth="1"/>
    <col min="12042" max="12043" width="12.28515625" style="1" customWidth="1"/>
    <col min="12044" max="12292" width="9.140625" style="1"/>
    <col min="12293" max="12293" width="17.42578125" style="1" customWidth="1"/>
    <col min="12294" max="12297" width="25.140625" style="1" customWidth="1"/>
    <col min="12298" max="12299" width="12.28515625" style="1" customWidth="1"/>
    <col min="12300" max="12548" width="9.140625" style="1"/>
    <col min="12549" max="12549" width="17.42578125" style="1" customWidth="1"/>
    <col min="12550" max="12553" width="25.140625" style="1" customWidth="1"/>
    <col min="12554" max="12555" width="12.28515625" style="1" customWidth="1"/>
    <col min="12556" max="12804" width="9.140625" style="1"/>
    <col min="12805" max="12805" width="17.42578125" style="1" customWidth="1"/>
    <col min="12806" max="12809" width="25.140625" style="1" customWidth="1"/>
    <col min="12810" max="12811" width="12.28515625" style="1" customWidth="1"/>
    <col min="12812" max="13060" width="9.140625" style="1"/>
    <col min="13061" max="13061" width="17.42578125" style="1" customWidth="1"/>
    <col min="13062" max="13065" width="25.140625" style="1" customWidth="1"/>
    <col min="13066" max="13067" width="12.28515625" style="1" customWidth="1"/>
    <col min="13068" max="13316" width="9.140625" style="1"/>
    <col min="13317" max="13317" width="17.42578125" style="1" customWidth="1"/>
    <col min="13318" max="13321" width="25.140625" style="1" customWidth="1"/>
    <col min="13322" max="13323" width="12.28515625" style="1" customWidth="1"/>
    <col min="13324" max="13572" width="9.140625" style="1"/>
    <col min="13573" max="13573" width="17.42578125" style="1" customWidth="1"/>
    <col min="13574" max="13577" width="25.140625" style="1" customWidth="1"/>
    <col min="13578" max="13579" width="12.28515625" style="1" customWidth="1"/>
    <col min="13580" max="13828" width="9.140625" style="1"/>
    <col min="13829" max="13829" width="17.42578125" style="1" customWidth="1"/>
    <col min="13830" max="13833" width="25.140625" style="1" customWidth="1"/>
    <col min="13834" max="13835" width="12.28515625" style="1" customWidth="1"/>
    <col min="13836" max="14084" width="9.140625" style="1"/>
    <col min="14085" max="14085" width="17.42578125" style="1" customWidth="1"/>
    <col min="14086" max="14089" width="25.140625" style="1" customWidth="1"/>
    <col min="14090" max="14091" width="12.28515625" style="1" customWidth="1"/>
    <col min="14092" max="14340" width="9.140625" style="1"/>
    <col min="14341" max="14341" width="17.42578125" style="1" customWidth="1"/>
    <col min="14342" max="14345" width="25.140625" style="1" customWidth="1"/>
    <col min="14346" max="14347" width="12.28515625" style="1" customWidth="1"/>
    <col min="14348" max="14596" width="9.140625" style="1"/>
    <col min="14597" max="14597" width="17.42578125" style="1" customWidth="1"/>
    <col min="14598" max="14601" width="25.140625" style="1" customWidth="1"/>
    <col min="14602" max="14603" width="12.28515625" style="1" customWidth="1"/>
    <col min="14604" max="14852" width="9.140625" style="1"/>
    <col min="14853" max="14853" width="17.42578125" style="1" customWidth="1"/>
    <col min="14854" max="14857" width="25.140625" style="1" customWidth="1"/>
    <col min="14858" max="14859" width="12.28515625" style="1" customWidth="1"/>
    <col min="14860" max="15108" width="9.140625" style="1"/>
    <col min="15109" max="15109" width="17.42578125" style="1" customWidth="1"/>
    <col min="15110" max="15113" width="25.140625" style="1" customWidth="1"/>
    <col min="15114" max="15115" width="12.28515625" style="1" customWidth="1"/>
    <col min="15116" max="15364" width="9.140625" style="1"/>
    <col min="15365" max="15365" width="17.42578125" style="1" customWidth="1"/>
    <col min="15366" max="15369" width="25.140625" style="1" customWidth="1"/>
    <col min="15370" max="15371" width="12.28515625" style="1" customWidth="1"/>
    <col min="15372" max="15620" width="9.140625" style="1"/>
    <col min="15621" max="15621" width="17.42578125" style="1" customWidth="1"/>
    <col min="15622" max="15625" width="25.140625" style="1" customWidth="1"/>
    <col min="15626" max="15627" width="12.28515625" style="1" customWidth="1"/>
    <col min="15628" max="15876" width="9.140625" style="1"/>
    <col min="15877" max="15877" width="17.42578125" style="1" customWidth="1"/>
    <col min="15878" max="15881" width="25.140625" style="1" customWidth="1"/>
    <col min="15882" max="15883" width="12.28515625" style="1" customWidth="1"/>
    <col min="15884" max="16132" width="9.140625" style="1"/>
    <col min="16133" max="16133" width="17.42578125" style="1" customWidth="1"/>
    <col min="16134" max="16137" width="25.140625" style="1" customWidth="1"/>
    <col min="16138" max="16139" width="12.28515625" style="1" customWidth="1"/>
    <col min="16140" max="16384" width="9.140625" style="1"/>
  </cols>
  <sheetData>
    <row r="1" spans="1:11" ht="15.75" customHeight="1" x14ac:dyDescent="0.25">
      <c r="A1" s="314" t="s">
        <v>560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</row>
    <row r="2" spans="1:11" ht="18" customHeight="1" x14ac:dyDescent="0.25">
      <c r="A2" s="314"/>
      <c r="B2" s="314"/>
      <c r="C2" s="314"/>
      <c r="D2" s="314"/>
      <c r="E2" s="314"/>
      <c r="F2" s="314"/>
      <c r="G2" s="314"/>
      <c r="H2" s="314"/>
      <c r="I2" s="314"/>
      <c r="J2" s="314"/>
      <c r="K2" s="314"/>
    </row>
    <row r="3" spans="1:11" ht="15.75" x14ac:dyDescent="0.25">
      <c r="A3" s="314" t="s">
        <v>0</v>
      </c>
      <c r="B3" s="314"/>
      <c r="C3" s="314"/>
      <c r="D3" s="314"/>
      <c r="E3" s="314"/>
      <c r="F3" s="314"/>
      <c r="G3" s="314"/>
      <c r="H3" s="314"/>
      <c r="I3" s="314"/>
      <c r="J3" s="314"/>
      <c r="K3" s="314"/>
    </row>
    <row r="4" spans="1:11" ht="18" x14ac:dyDescent="0.25">
      <c r="A4" s="2"/>
      <c r="B4" s="2"/>
      <c r="C4" s="2"/>
      <c r="D4" s="2"/>
      <c r="E4" s="2"/>
      <c r="F4" s="3"/>
      <c r="G4" s="4"/>
      <c r="H4" s="4"/>
      <c r="I4" s="3"/>
      <c r="J4" s="3"/>
      <c r="K4" s="3"/>
    </row>
    <row r="5" spans="1:11" ht="15.75" x14ac:dyDescent="0.25">
      <c r="A5" s="314" t="s">
        <v>1</v>
      </c>
      <c r="B5" s="314"/>
      <c r="C5" s="314"/>
      <c r="D5" s="314"/>
      <c r="E5" s="314"/>
      <c r="F5" s="314"/>
      <c r="G5" s="314"/>
      <c r="H5" s="314"/>
      <c r="I5" s="314"/>
      <c r="J5" s="314"/>
      <c r="K5" s="314"/>
    </row>
    <row r="6" spans="1:11" ht="15.75" x14ac:dyDescent="0.25">
      <c r="A6" s="5"/>
      <c r="B6" s="5"/>
      <c r="C6" s="5"/>
      <c r="D6" s="5"/>
      <c r="E6" s="5"/>
      <c r="F6" s="6"/>
      <c r="G6" s="7"/>
      <c r="H6" s="7"/>
      <c r="I6" s="6"/>
      <c r="J6" s="6"/>
      <c r="K6" s="6"/>
    </row>
    <row r="7" spans="1:11" ht="18" x14ac:dyDescent="0.25">
      <c r="A7" s="327" t="s">
        <v>2</v>
      </c>
      <c r="B7" s="327"/>
      <c r="C7" s="327"/>
      <c r="D7" s="327"/>
      <c r="E7" s="327"/>
      <c r="F7" s="8"/>
      <c r="G7" s="9"/>
      <c r="H7" s="9"/>
      <c r="I7" s="10"/>
      <c r="J7" s="11"/>
      <c r="K7" s="11"/>
    </row>
    <row r="8" spans="1:11" ht="25.5" x14ac:dyDescent="0.25">
      <c r="A8" s="328" t="s">
        <v>3</v>
      </c>
      <c r="B8" s="328"/>
      <c r="C8" s="328"/>
      <c r="D8" s="328"/>
      <c r="E8" s="328"/>
      <c r="F8" s="12" t="s">
        <v>559</v>
      </c>
      <c r="G8" s="13" t="s">
        <v>563</v>
      </c>
      <c r="H8" s="13" t="s">
        <v>564</v>
      </c>
      <c r="I8" s="12" t="s">
        <v>565</v>
      </c>
      <c r="J8" s="12" t="s">
        <v>4</v>
      </c>
      <c r="K8" s="12" t="s">
        <v>5</v>
      </c>
    </row>
    <row r="9" spans="1:11" x14ac:dyDescent="0.25">
      <c r="A9" s="333">
        <v>1</v>
      </c>
      <c r="B9" s="333"/>
      <c r="C9" s="333"/>
      <c r="D9" s="333"/>
      <c r="E9" s="334"/>
      <c r="F9" s="14">
        <v>2</v>
      </c>
      <c r="G9" s="14">
        <v>3</v>
      </c>
      <c r="H9" s="14">
        <v>4</v>
      </c>
      <c r="I9" s="14">
        <v>5</v>
      </c>
      <c r="J9" s="15" t="s">
        <v>6</v>
      </c>
      <c r="K9" s="15" t="s">
        <v>555</v>
      </c>
    </row>
    <row r="10" spans="1:11" x14ac:dyDescent="0.25">
      <c r="A10" s="318" t="s">
        <v>7</v>
      </c>
      <c r="B10" s="319"/>
      <c r="C10" s="319"/>
      <c r="D10" s="319"/>
      <c r="E10" s="320"/>
      <c r="F10" s="16">
        <v>4654111.99</v>
      </c>
      <c r="G10" s="17">
        <v>13278221</v>
      </c>
      <c r="H10" s="17">
        <f>+'A.1 PRIHODI EK'!E10</f>
        <v>0</v>
      </c>
      <c r="I10" s="16">
        <v>5279094.1399999997</v>
      </c>
      <c r="J10" s="18">
        <f t="shared" ref="J10:J16" si="0">+I10/F10*100</f>
        <v>113.42860144626643</v>
      </c>
      <c r="K10" s="18">
        <f>+I10/G10*100</f>
        <v>39.75754086334306</v>
      </c>
    </row>
    <row r="11" spans="1:11" x14ac:dyDescent="0.25">
      <c r="A11" s="321" t="s">
        <v>8</v>
      </c>
      <c r="B11" s="320"/>
      <c r="C11" s="320"/>
      <c r="D11" s="320"/>
      <c r="E11" s="320"/>
      <c r="F11" s="16">
        <v>701</v>
      </c>
      <c r="G11" s="17">
        <v>2000</v>
      </c>
      <c r="H11" s="17">
        <f>+'A.1 PRIHODI EK'!E70</f>
        <v>0</v>
      </c>
      <c r="I11" s="16">
        <v>49</v>
      </c>
      <c r="J11" s="18">
        <f t="shared" si="0"/>
        <v>6.990014265335236</v>
      </c>
      <c r="K11" s="18">
        <f t="shared" ref="K11:K16" si="1">+I11/G11*100</f>
        <v>2.4500000000000002</v>
      </c>
    </row>
    <row r="12" spans="1:11" x14ac:dyDescent="0.25">
      <c r="A12" s="322" t="s">
        <v>9</v>
      </c>
      <c r="B12" s="323"/>
      <c r="C12" s="323"/>
      <c r="D12" s="323"/>
      <c r="E12" s="324"/>
      <c r="F12" s="19">
        <v>4654812.99</v>
      </c>
      <c r="G12" s="20">
        <f>G10+G11</f>
        <v>13280221</v>
      </c>
      <c r="H12" s="20">
        <f>H10+H11</f>
        <v>0</v>
      </c>
      <c r="I12" s="19">
        <f>I10+I11</f>
        <v>5279143.1399999997</v>
      </c>
      <c r="J12" s="19">
        <f t="shared" si="0"/>
        <v>113.41257213428888</v>
      </c>
      <c r="K12" s="19">
        <f t="shared" si="1"/>
        <v>39.751922351292194</v>
      </c>
    </row>
    <row r="13" spans="1:11" x14ac:dyDescent="0.25">
      <c r="A13" s="325" t="s">
        <v>10</v>
      </c>
      <c r="B13" s="319"/>
      <c r="C13" s="319"/>
      <c r="D13" s="319"/>
      <c r="E13" s="319"/>
      <c r="F13" s="16">
        <v>5233740.6000000015</v>
      </c>
      <c r="G13" s="17">
        <v>10940180</v>
      </c>
      <c r="H13" s="17">
        <f>+'A.1 RASHODI EK'!E16</f>
        <v>0</v>
      </c>
      <c r="I13" s="16">
        <v>4957021.28</v>
      </c>
      <c r="J13" s="18">
        <f t="shared" si="0"/>
        <v>94.712781141656095</v>
      </c>
      <c r="K13" s="18">
        <f t="shared" si="1"/>
        <v>45.31023511496155</v>
      </c>
    </row>
    <row r="14" spans="1:11" x14ac:dyDescent="0.25">
      <c r="A14" s="321" t="s">
        <v>11</v>
      </c>
      <c r="B14" s="320"/>
      <c r="C14" s="320"/>
      <c r="D14" s="320"/>
      <c r="E14" s="320"/>
      <c r="F14" s="16">
        <v>78755.570000000007</v>
      </c>
      <c r="G14" s="17">
        <v>3276029</v>
      </c>
      <c r="H14" s="17">
        <f>+'A.1 RASHODI EK'!E119</f>
        <v>0</v>
      </c>
      <c r="I14" s="16">
        <v>1014819.62</v>
      </c>
      <c r="J14" s="18">
        <f t="shared" si="0"/>
        <v>1288.5686942523555</v>
      </c>
      <c r="K14" s="18">
        <f t="shared" si="1"/>
        <v>30.977125660365033</v>
      </c>
    </row>
    <row r="15" spans="1:11" x14ac:dyDescent="0.25">
      <c r="A15" s="21" t="s">
        <v>12</v>
      </c>
      <c r="B15" s="22"/>
      <c r="C15" s="22"/>
      <c r="D15" s="22"/>
      <c r="E15" s="22"/>
      <c r="F15" s="19">
        <v>5312496.1700000018</v>
      </c>
      <c r="G15" s="20">
        <f>G13+G14</f>
        <v>14216209</v>
      </c>
      <c r="H15" s="20">
        <f>H13+H14</f>
        <v>0</v>
      </c>
      <c r="I15" s="19">
        <f>I13+I14</f>
        <v>5971840.9000000004</v>
      </c>
      <c r="J15" s="19">
        <f t="shared" si="0"/>
        <v>112.41120386539494</v>
      </c>
      <c r="K15" s="19">
        <f t="shared" si="1"/>
        <v>42.007267197605216</v>
      </c>
    </row>
    <row r="16" spans="1:11" x14ac:dyDescent="0.25">
      <c r="A16" s="326" t="s">
        <v>13</v>
      </c>
      <c r="B16" s="323"/>
      <c r="C16" s="323"/>
      <c r="D16" s="323"/>
      <c r="E16" s="323"/>
      <c r="F16" s="23">
        <v>-657683.18000000156</v>
      </c>
      <c r="G16" s="24">
        <f>G12-G15</f>
        <v>-935988</v>
      </c>
      <c r="H16" s="24">
        <f>H12-H15</f>
        <v>0</v>
      </c>
      <c r="I16" s="23">
        <f>I12-I15</f>
        <v>-692697.76000000071</v>
      </c>
      <c r="J16" s="19">
        <f t="shared" si="0"/>
        <v>105.32392815641096</v>
      </c>
      <c r="K16" s="19">
        <f t="shared" si="1"/>
        <v>74.007119749398569</v>
      </c>
    </row>
    <row r="17" spans="1:11" ht="18" x14ac:dyDescent="0.25">
      <c r="A17" s="2"/>
      <c r="B17" s="25"/>
      <c r="C17" s="25"/>
      <c r="D17" s="25"/>
      <c r="E17" s="25"/>
      <c r="F17" s="26"/>
      <c r="G17" s="27"/>
      <c r="H17" s="27"/>
      <c r="I17" s="26"/>
      <c r="J17" s="28"/>
      <c r="K17" s="28"/>
    </row>
    <row r="18" spans="1:11" ht="18" x14ac:dyDescent="0.25">
      <c r="A18" s="327" t="s">
        <v>14</v>
      </c>
      <c r="B18" s="327"/>
      <c r="C18" s="327"/>
      <c r="D18" s="327"/>
      <c r="E18" s="327"/>
      <c r="F18" s="26"/>
      <c r="G18" s="27"/>
      <c r="H18" s="27"/>
      <c r="I18" s="26"/>
      <c r="J18" s="28"/>
      <c r="K18" s="28"/>
    </row>
    <row r="19" spans="1:11" ht="25.5" x14ac:dyDescent="0.25">
      <c r="A19" s="328" t="s">
        <v>3</v>
      </c>
      <c r="B19" s="328"/>
      <c r="C19" s="328"/>
      <c r="D19" s="328"/>
      <c r="E19" s="328"/>
      <c r="F19" s="12" t="s">
        <v>559</v>
      </c>
      <c r="G19" s="13" t="s">
        <v>563</v>
      </c>
      <c r="H19" s="13" t="s">
        <v>564</v>
      </c>
      <c r="I19" s="12" t="s">
        <v>565</v>
      </c>
      <c r="J19" s="12" t="s">
        <v>4</v>
      </c>
      <c r="K19" s="12" t="s">
        <v>5</v>
      </c>
    </row>
    <row r="20" spans="1:11" x14ac:dyDescent="0.25">
      <c r="A20" s="329">
        <v>1</v>
      </c>
      <c r="B20" s="330"/>
      <c r="C20" s="330"/>
      <c r="D20" s="330"/>
      <c r="E20" s="330"/>
      <c r="F20" s="14">
        <v>2</v>
      </c>
      <c r="G20" s="14">
        <v>3</v>
      </c>
      <c r="H20" s="14">
        <v>4</v>
      </c>
      <c r="I20" s="14">
        <v>5</v>
      </c>
      <c r="J20" s="15" t="s">
        <v>6</v>
      </c>
      <c r="K20" s="15" t="s">
        <v>555</v>
      </c>
    </row>
    <row r="21" spans="1:11" ht="27.75" customHeight="1" x14ac:dyDescent="0.25">
      <c r="A21" s="318" t="s">
        <v>15</v>
      </c>
      <c r="B21" s="331"/>
      <c r="C21" s="331"/>
      <c r="D21" s="331"/>
      <c r="E21" s="331"/>
      <c r="F21" s="16">
        <v>0</v>
      </c>
      <c r="G21" s="17">
        <f>+'B.1 RAČUN FINANC EK'!D10</f>
        <v>0</v>
      </c>
      <c r="H21" s="17">
        <f>+'B.1 RAČUN FINANC EK'!E10</f>
        <v>0</v>
      </c>
      <c r="I21" s="16">
        <f>+'B.1 RAČUN FINANC EK'!F10</f>
        <v>0</v>
      </c>
      <c r="J21" s="18" t="s">
        <v>552</v>
      </c>
      <c r="K21" s="18" t="s">
        <v>552</v>
      </c>
    </row>
    <row r="22" spans="1:11" ht="27.75" customHeight="1" x14ac:dyDescent="0.25">
      <c r="A22" s="318" t="s">
        <v>16</v>
      </c>
      <c r="B22" s="332"/>
      <c r="C22" s="332"/>
      <c r="D22" s="332"/>
      <c r="E22" s="332"/>
      <c r="F22" s="16">
        <v>0</v>
      </c>
      <c r="G22" s="17">
        <f>+'B.1 RAČUN FINANC EK'!D17</f>
        <v>0</v>
      </c>
      <c r="H22" s="17">
        <f>+'B.1 RAČUN FINANC EK'!E17</f>
        <v>0</v>
      </c>
      <c r="I22" s="16">
        <f>+'B.1 RAČUN FINANC EK'!F17</f>
        <v>0</v>
      </c>
      <c r="J22" s="18" t="s">
        <v>552</v>
      </c>
      <c r="K22" s="18" t="s">
        <v>552</v>
      </c>
    </row>
    <row r="23" spans="1:11" x14ac:dyDescent="0.25">
      <c r="A23" s="315" t="s">
        <v>17</v>
      </c>
      <c r="B23" s="316"/>
      <c r="C23" s="316"/>
      <c r="D23" s="316"/>
      <c r="E23" s="317"/>
      <c r="F23" s="19">
        <v>0</v>
      </c>
      <c r="G23" s="20">
        <f>G21-G22</f>
        <v>0</v>
      </c>
      <c r="H23" s="20">
        <f>H21-H22</f>
        <v>0</v>
      </c>
      <c r="I23" s="19">
        <f>I21-I22</f>
        <v>0</v>
      </c>
      <c r="J23" s="213" t="s">
        <v>552</v>
      </c>
      <c r="K23" s="213" t="s">
        <v>552</v>
      </c>
    </row>
    <row r="24" spans="1:11" x14ac:dyDescent="0.25">
      <c r="A24" s="318" t="s">
        <v>18</v>
      </c>
      <c r="B24" s="332"/>
      <c r="C24" s="332"/>
      <c r="D24" s="332"/>
      <c r="E24" s="332"/>
      <c r="F24" s="201">
        <v>773096</v>
      </c>
      <c r="G24" s="202">
        <v>1185989</v>
      </c>
      <c r="H24" s="202">
        <v>0</v>
      </c>
      <c r="I24" s="17">
        <v>1384602</v>
      </c>
      <c r="J24" s="18">
        <f t="shared" ref="J24:J27" si="2">+I24/F24*100</f>
        <v>179.09832672785785</v>
      </c>
      <c r="K24" s="18">
        <f>+I24/G24*100</f>
        <v>116.74661400738118</v>
      </c>
    </row>
    <row r="25" spans="1:11" x14ac:dyDescent="0.25">
      <c r="A25" s="318" t="s">
        <v>19</v>
      </c>
      <c r="B25" s="332"/>
      <c r="C25" s="332"/>
      <c r="D25" s="332"/>
      <c r="E25" s="332"/>
      <c r="F25" s="201">
        <v>26165</v>
      </c>
      <c r="G25" s="202">
        <v>-250001</v>
      </c>
      <c r="H25" s="202">
        <v>0</v>
      </c>
      <c r="I25" s="202">
        <v>-691904.24</v>
      </c>
      <c r="J25" s="18">
        <f t="shared" si="2"/>
        <v>-2644.3884578635584</v>
      </c>
      <c r="K25" s="18">
        <f t="shared" ref="K25:K26" si="3">+I25/G25*100</f>
        <v>276.76058895764413</v>
      </c>
    </row>
    <row r="26" spans="1:11" x14ac:dyDescent="0.25">
      <c r="A26" s="315" t="s">
        <v>20</v>
      </c>
      <c r="B26" s="316"/>
      <c r="C26" s="316"/>
      <c r="D26" s="316"/>
      <c r="E26" s="317"/>
      <c r="F26" s="19">
        <v>799261.25</v>
      </c>
      <c r="G26" s="24">
        <f>+G23+G24+G25</f>
        <v>935988</v>
      </c>
      <c r="H26" s="24">
        <f>+H23+H24+H25</f>
        <v>0</v>
      </c>
      <c r="I26" s="19">
        <f>+I23+I24+I25</f>
        <v>692697.76</v>
      </c>
      <c r="J26" s="19">
        <f t="shared" si="2"/>
        <v>86.667251790325125</v>
      </c>
      <c r="K26" s="19">
        <f t="shared" si="3"/>
        <v>74.007119749398498</v>
      </c>
    </row>
    <row r="27" spans="1:11" x14ac:dyDescent="0.25">
      <c r="A27" s="338" t="s">
        <v>21</v>
      </c>
      <c r="B27" s="338"/>
      <c r="C27" s="338"/>
      <c r="D27" s="338"/>
      <c r="E27" s="338"/>
      <c r="F27" s="23">
        <v>141578.06999999844</v>
      </c>
      <c r="G27" s="24">
        <f>+G16+G26</f>
        <v>0</v>
      </c>
      <c r="H27" s="24">
        <f>+H16+H26</f>
        <v>0</v>
      </c>
      <c r="I27" s="23">
        <f>+I16+I26</f>
        <v>0</v>
      </c>
      <c r="J27" s="19">
        <f t="shared" si="2"/>
        <v>0</v>
      </c>
      <c r="K27" s="19" t="s">
        <v>552</v>
      </c>
    </row>
    <row r="29" spans="1:11" ht="20.25" customHeight="1" x14ac:dyDescent="0.25">
      <c r="A29" s="336" t="s">
        <v>561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</row>
    <row r="30" spans="1:11" ht="38.25" customHeight="1" x14ac:dyDescent="0.25">
      <c r="A30" s="336" t="s">
        <v>551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</row>
    <row r="31" spans="1:11" x14ac:dyDescent="0.25">
      <c r="A31" s="336"/>
      <c r="B31" s="336"/>
      <c r="C31" s="336"/>
      <c r="D31" s="336"/>
      <c r="E31" s="336"/>
      <c r="F31" s="336"/>
      <c r="G31" s="336"/>
      <c r="H31" s="336"/>
      <c r="I31" s="336"/>
      <c r="J31" s="336"/>
      <c r="K31" s="336"/>
    </row>
    <row r="32" spans="1:11" ht="31.5" customHeight="1" x14ac:dyDescent="0.25">
      <c r="A32" s="337" t="s">
        <v>562</v>
      </c>
      <c r="B32" s="337"/>
      <c r="C32" s="337"/>
      <c r="D32" s="337"/>
      <c r="E32" s="337"/>
      <c r="F32" s="337"/>
      <c r="G32" s="337"/>
      <c r="H32" s="337"/>
      <c r="I32" s="337"/>
      <c r="J32" s="337"/>
      <c r="K32" s="337"/>
    </row>
    <row r="34" spans="8:9" x14ac:dyDescent="0.25">
      <c r="H34" s="335" t="s">
        <v>556</v>
      </c>
      <c r="I34" s="335"/>
    </row>
    <row r="35" spans="8:9" x14ac:dyDescent="0.25">
      <c r="H35" s="215"/>
      <c r="I35" s="216"/>
    </row>
    <row r="36" spans="8:9" x14ac:dyDescent="0.25">
      <c r="H36" s="335" t="s">
        <v>557</v>
      </c>
      <c r="I36" s="335"/>
    </row>
  </sheetData>
  <mergeCells count="27">
    <mergeCell ref="H34:I34"/>
    <mergeCell ref="H36:I36"/>
    <mergeCell ref="A7:E7"/>
    <mergeCell ref="A8:E8"/>
    <mergeCell ref="A30:K31"/>
    <mergeCell ref="A32:K32"/>
    <mergeCell ref="A24:E24"/>
    <mergeCell ref="A25:E25"/>
    <mergeCell ref="A26:E26"/>
    <mergeCell ref="A27:E27"/>
    <mergeCell ref="A29:K29"/>
    <mergeCell ref="A1:K2"/>
    <mergeCell ref="A23:E23"/>
    <mergeCell ref="A10:E10"/>
    <mergeCell ref="A11:E11"/>
    <mergeCell ref="A12:E12"/>
    <mergeCell ref="A13:E13"/>
    <mergeCell ref="A14:E14"/>
    <mergeCell ref="A16:E16"/>
    <mergeCell ref="A18:E18"/>
    <mergeCell ref="A19:E19"/>
    <mergeCell ref="A20:E20"/>
    <mergeCell ref="A21:E21"/>
    <mergeCell ref="A22:E22"/>
    <mergeCell ref="A9:E9"/>
    <mergeCell ref="A3:K3"/>
    <mergeCell ref="A5:K5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93"/>
  <sheetViews>
    <sheetView zoomScale="80" zoomScaleNormal="80" workbookViewId="0">
      <pane xSplit="2" ySplit="8" topLeftCell="C9" activePane="bottomRight" state="frozen"/>
      <selection pane="topRight" activeCell="C1" sqref="C1"/>
      <selection pane="bottomLeft" activeCell="A10" sqref="A10"/>
      <selection pane="bottomRight" activeCell="C97" sqref="C97"/>
    </sheetView>
  </sheetViews>
  <sheetFormatPr defaultRowHeight="12.75" x14ac:dyDescent="0.2"/>
  <cols>
    <col min="1" max="1" width="15.85546875" style="221" customWidth="1"/>
    <col min="2" max="2" width="57.5703125" style="34" customWidth="1"/>
    <col min="3" max="3" width="17.85546875" style="35" customWidth="1"/>
    <col min="4" max="5" width="17.85546875" style="36" customWidth="1"/>
    <col min="6" max="6" width="17.85546875" style="35" customWidth="1"/>
    <col min="7" max="8" width="13.42578125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5.85546875" style="31" customWidth="1"/>
    <col min="258" max="258" width="57.5703125" style="31" customWidth="1"/>
    <col min="259" max="259" width="20.140625" style="31" customWidth="1"/>
    <col min="260" max="261" width="17.5703125" style="31" bestFit="1" customWidth="1"/>
    <col min="262" max="262" width="16.42578125" style="31" bestFit="1" customWidth="1"/>
    <col min="263" max="263" width="15.5703125" style="31" bestFit="1" customWidth="1"/>
    <col min="264" max="264" width="11.85546875" style="31" bestFit="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5.85546875" style="31" customWidth="1"/>
    <col min="514" max="514" width="57.5703125" style="31" customWidth="1"/>
    <col min="515" max="515" width="20.140625" style="31" customWidth="1"/>
    <col min="516" max="517" width="17.5703125" style="31" bestFit="1" customWidth="1"/>
    <col min="518" max="518" width="16.42578125" style="31" bestFit="1" customWidth="1"/>
    <col min="519" max="519" width="15.5703125" style="31" bestFit="1" customWidth="1"/>
    <col min="520" max="520" width="11.85546875" style="31" bestFit="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5.85546875" style="31" customWidth="1"/>
    <col min="770" max="770" width="57.5703125" style="31" customWidth="1"/>
    <col min="771" max="771" width="20.140625" style="31" customWidth="1"/>
    <col min="772" max="773" width="17.5703125" style="31" bestFit="1" customWidth="1"/>
    <col min="774" max="774" width="16.42578125" style="31" bestFit="1" customWidth="1"/>
    <col min="775" max="775" width="15.5703125" style="31" bestFit="1" customWidth="1"/>
    <col min="776" max="776" width="11.85546875" style="31" bestFit="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5.85546875" style="31" customWidth="1"/>
    <col min="1026" max="1026" width="57.5703125" style="31" customWidth="1"/>
    <col min="1027" max="1027" width="20.140625" style="31" customWidth="1"/>
    <col min="1028" max="1029" width="17.5703125" style="31" bestFit="1" customWidth="1"/>
    <col min="1030" max="1030" width="16.42578125" style="31" bestFit="1" customWidth="1"/>
    <col min="1031" max="1031" width="15.5703125" style="31" bestFit="1" customWidth="1"/>
    <col min="1032" max="1032" width="11.85546875" style="31" bestFit="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5.85546875" style="31" customWidth="1"/>
    <col min="1282" max="1282" width="57.5703125" style="31" customWidth="1"/>
    <col min="1283" max="1283" width="20.140625" style="31" customWidth="1"/>
    <col min="1284" max="1285" width="17.5703125" style="31" bestFit="1" customWidth="1"/>
    <col min="1286" max="1286" width="16.42578125" style="31" bestFit="1" customWidth="1"/>
    <col min="1287" max="1287" width="15.5703125" style="31" bestFit="1" customWidth="1"/>
    <col min="1288" max="1288" width="11.85546875" style="31" bestFit="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5.85546875" style="31" customWidth="1"/>
    <col min="1538" max="1538" width="57.5703125" style="31" customWidth="1"/>
    <col min="1539" max="1539" width="20.140625" style="31" customWidth="1"/>
    <col min="1540" max="1541" width="17.5703125" style="31" bestFit="1" customWidth="1"/>
    <col min="1542" max="1542" width="16.42578125" style="31" bestFit="1" customWidth="1"/>
    <col min="1543" max="1543" width="15.5703125" style="31" bestFit="1" customWidth="1"/>
    <col min="1544" max="1544" width="11.85546875" style="31" bestFit="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5.85546875" style="31" customWidth="1"/>
    <col min="1794" max="1794" width="57.5703125" style="31" customWidth="1"/>
    <col min="1795" max="1795" width="20.140625" style="31" customWidth="1"/>
    <col min="1796" max="1797" width="17.5703125" style="31" bestFit="1" customWidth="1"/>
    <col min="1798" max="1798" width="16.42578125" style="31" bestFit="1" customWidth="1"/>
    <col min="1799" max="1799" width="15.5703125" style="31" bestFit="1" customWidth="1"/>
    <col min="1800" max="1800" width="11.85546875" style="31" bestFit="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5.85546875" style="31" customWidth="1"/>
    <col min="2050" max="2050" width="57.5703125" style="31" customWidth="1"/>
    <col min="2051" max="2051" width="20.140625" style="31" customWidth="1"/>
    <col min="2052" max="2053" width="17.5703125" style="31" bestFit="1" customWidth="1"/>
    <col min="2054" max="2054" width="16.42578125" style="31" bestFit="1" customWidth="1"/>
    <col min="2055" max="2055" width="15.5703125" style="31" bestFit="1" customWidth="1"/>
    <col min="2056" max="2056" width="11.85546875" style="31" bestFit="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5.85546875" style="31" customWidth="1"/>
    <col min="2306" max="2306" width="57.5703125" style="31" customWidth="1"/>
    <col min="2307" max="2307" width="20.140625" style="31" customWidth="1"/>
    <col min="2308" max="2309" width="17.5703125" style="31" bestFit="1" customWidth="1"/>
    <col min="2310" max="2310" width="16.42578125" style="31" bestFit="1" customWidth="1"/>
    <col min="2311" max="2311" width="15.5703125" style="31" bestFit="1" customWidth="1"/>
    <col min="2312" max="2312" width="11.85546875" style="31" bestFit="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5.85546875" style="31" customWidth="1"/>
    <col min="2562" max="2562" width="57.5703125" style="31" customWidth="1"/>
    <col min="2563" max="2563" width="20.140625" style="31" customWidth="1"/>
    <col min="2564" max="2565" width="17.5703125" style="31" bestFit="1" customWidth="1"/>
    <col min="2566" max="2566" width="16.42578125" style="31" bestFit="1" customWidth="1"/>
    <col min="2567" max="2567" width="15.5703125" style="31" bestFit="1" customWidth="1"/>
    <col min="2568" max="2568" width="11.85546875" style="31" bestFit="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5.85546875" style="31" customWidth="1"/>
    <col min="2818" max="2818" width="57.5703125" style="31" customWidth="1"/>
    <col min="2819" max="2819" width="20.140625" style="31" customWidth="1"/>
    <col min="2820" max="2821" width="17.5703125" style="31" bestFit="1" customWidth="1"/>
    <col min="2822" max="2822" width="16.42578125" style="31" bestFit="1" customWidth="1"/>
    <col min="2823" max="2823" width="15.5703125" style="31" bestFit="1" customWidth="1"/>
    <col min="2824" max="2824" width="11.85546875" style="31" bestFit="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5.85546875" style="31" customWidth="1"/>
    <col min="3074" max="3074" width="57.5703125" style="31" customWidth="1"/>
    <col min="3075" max="3075" width="20.140625" style="31" customWidth="1"/>
    <col min="3076" max="3077" width="17.5703125" style="31" bestFit="1" customWidth="1"/>
    <col min="3078" max="3078" width="16.42578125" style="31" bestFit="1" customWidth="1"/>
    <col min="3079" max="3079" width="15.5703125" style="31" bestFit="1" customWidth="1"/>
    <col min="3080" max="3080" width="11.85546875" style="31" bestFit="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5.85546875" style="31" customWidth="1"/>
    <col min="3330" max="3330" width="57.5703125" style="31" customWidth="1"/>
    <col min="3331" max="3331" width="20.140625" style="31" customWidth="1"/>
    <col min="3332" max="3333" width="17.5703125" style="31" bestFit="1" customWidth="1"/>
    <col min="3334" max="3334" width="16.42578125" style="31" bestFit="1" customWidth="1"/>
    <col min="3335" max="3335" width="15.5703125" style="31" bestFit="1" customWidth="1"/>
    <col min="3336" max="3336" width="11.85546875" style="31" bestFit="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5.85546875" style="31" customWidth="1"/>
    <col min="3586" max="3586" width="57.5703125" style="31" customWidth="1"/>
    <col min="3587" max="3587" width="20.140625" style="31" customWidth="1"/>
    <col min="3588" max="3589" width="17.5703125" style="31" bestFit="1" customWidth="1"/>
    <col min="3590" max="3590" width="16.42578125" style="31" bestFit="1" customWidth="1"/>
    <col min="3591" max="3591" width="15.5703125" style="31" bestFit="1" customWidth="1"/>
    <col min="3592" max="3592" width="11.85546875" style="31" bestFit="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5.85546875" style="31" customWidth="1"/>
    <col min="3842" max="3842" width="57.5703125" style="31" customWidth="1"/>
    <col min="3843" max="3843" width="20.140625" style="31" customWidth="1"/>
    <col min="3844" max="3845" width="17.5703125" style="31" bestFit="1" customWidth="1"/>
    <col min="3846" max="3846" width="16.42578125" style="31" bestFit="1" customWidth="1"/>
    <col min="3847" max="3847" width="15.5703125" style="31" bestFit="1" customWidth="1"/>
    <col min="3848" max="3848" width="11.85546875" style="31" bestFit="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5.85546875" style="31" customWidth="1"/>
    <col min="4098" max="4098" width="57.5703125" style="31" customWidth="1"/>
    <col min="4099" max="4099" width="20.140625" style="31" customWidth="1"/>
    <col min="4100" max="4101" width="17.5703125" style="31" bestFit="1" customWidth="1"/>
    <col min="4102" max="4102" width="16.42578125" style="31" bestFit="1" customWidth="1"/>
    <col min="4103" max="4103" width="15.5703125" style="31" bestFit="1" customWidth="1"/>
    <col min="4104" max="4104" width="11.85546875" style="31" bestFit="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5.85546875" style="31" customWidth="1"/>
    <col min="4354" max="4354" width="57.5703125" style="31" customWidth="1"/>
    <col min="4355" max="4355" width="20.140625" style="31" customWidth="1"/>
    <col min="4356" max="4357" width="17.5703125" style="31" bestFit="1" customWidth="1"/>
    <col min="4358" max="4358" width="16.42578125" style="31" bestFit="1" customWidth="1"/>
    <col min="4359" max="4359" width="15.5703125" style="31" bestFit="1" customWidth="1"/>
    <col min="4360" max="4360" width="11.85546875" style="31" bestFit="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5.85546875" style="31" customWidth="1"/>
    <col min="4610" max="4610" width="57.5703125" style="31" customWidth="1"/>
    <col min="4611" max="4611" width="20.140625" style="31" customWidth="1"/>
    <col min="4612" max="4613" width="17.5703125" style="31" bestFit="1" customWidth="1"/>
    <col min="4614" max="4614" width="16.42578125" style="31" bestFit="1" customWidth="1"/>
    <col min="4615" max="4615" width="15.5703125" style="31" bestFit="1" customWidth="1"/>
    <col min="4616" max="4616" width="11.85546875" style="31" bestFit="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5.85546875" style="31" customWidth="1"/>
    <col min="4866" max="4866" width="57.5703125" style="31" customWidth="1"/>
    <col min="4867" max="4867" width="20.140625" style="31" customWidth="1"/>
    <col min="4868" max="4869" width="17.5703125" style="31" bestFit="1" customWidth="1"/>
    <col min="4870" max="4870" width="16.42578125" style="31" bestFit="1" customWidth="1"/>
    <col min="4871" max="4871" width="15.5703125" style="31" bestFit="1" customWidth="1"/>
    <col min="4872" max="4872" width="11.85546875" style="31" bestFit="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5.85546875" style="31" customWidth="1"/>
    <col min="5122" max="5122" width="57.5703125" style="31" customWidth="1"/>
    <col min="5123" max="5123" width="20.140625" style="31" customWidth="1"/>
    <col min="5124" max="5125" width="17.5703125" style="31" bestFit="1" customWidth="1"/>
    <col min="5126" max="5126" width="16.42578125" style="31" bestFit="1" customWidth="1"/>
    <col min="5127" max="5127" width="15.5703125" style="31" bestFit="1" customWidth="1"/>
    <col min="5128" max="5128" width="11.85546875" style="31" bestFit="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5.85546875" style="31" customWidth="1"/>
    <col min="5378" max="5378" width="57.5703125" style="31" customWidth="1"/>
    <col min="5379" max="5379" width="20.140625" style="31" customWidth="1"/>
    <col min="5380" max="5381" width="17.5703125" style="31" bestFit="1" customWidth="1"/>
    <col min="5382" max="5382" width="16.42578125" style="31" bestFit="1" customWidth="1"/>
    <col min="5383" max="5383" width="15.5703125" style="31" bestFit="1" customWidth="1"/>
    <col min="5384" max="5384" width="11.85546875" style="31" bestFit="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5.85546875" style="31" customWidth="1"/>
    <col min="5634" max="5634" width="57.5703125" style="31" customWidth="1"/>
    <col min="5635" max="5635" width="20.140625" style="31" customWidth="1"/>
    <col min="5636" max="5637" width="17.5703125" style="31" bestFit="1" customWidth="1"/>
    <col min="5638" max="5638" width="16.42578125" style="31" bestFit="1" customWidth="1"/>
    <col min="5639" max="5639" width="15.5703125" style="31" bestFit="1" customWidth="1"/>
    <col min="5640" max="5640" width="11.85546875" style="31" bestFit="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5.85546875" style="31" customWidth="1"/>
    <col min="5890" max="5890" width="57.5703125" style="31" customWidth="1"/>
    <col min="5891" max="5891" width="20.140625" style="31" customWidth="1"/>
    <col min="5892" max="5893" width="17.5703125" style="31" bestFit="1" customWidth="1"/>
    <col min="5894" max="5894" width="16.42578125" style="31" bestFit="1" customWidth="1"/>
    <col min="5895" max="5895" width="15.5703125" style="31" bestFit="1" customWidth="1"/>
    <col min="5896" max="5896" width="11.85546875" style="31" bestFit="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5.85546875" style="31" customWidth="1"/>
    <col min="6146" max="6146" width="57.5703125" style="31" customWidth="1"/>
    <col min="6147" max="6147" width="20.140625" style="31" customWidth="1"/>
    <col min="6148" max="6149" width="17.5703125" style="31" bestFit="1" customWidth="1"/>
    <col min="6150" max="6150" width="16.42578125" style="31" bestFit="1" customWidth="1"/>
    <col min="6151" max="6151" width="15.5703125" style="31" bestFit="1" customWidth="1"/>
    <col min="6152" max="6152" width="11.85546875" style="31" bestFit="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5.85546875" style="31" customWidth="1"/>
    <col min="6402" max="6402" width="57.5703125" style="31" customWidth="1"/>
    <col min="6403" max="6403" width="20.140625" style="31" customWidth="1"/>
    <col min="6404" max="6405" width="17.5703125" style="31" bestFit="1" customWidth="1"/>
    <col min="6406" max="6406" width="16.42578125" style="31" bestFit="1" customWidth="1"/>
    <col min="6407" max="6407" width="15.5703125" style="31" bestFit="1" customWidth="1"/>
    <col min="6408" max="6408" width="11.85546875" style="31" bestFit="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5.85546875" style="31" customWidth="1"/>
    <col min="6658" max="6658" width="57.5703125" style="31" customWidth="1"/>
    <col min="6659" max="6659" width="20.140625" style="31" customWidth="1"/>
    <col min="6660" max="6661" width="17.5703125" style="31" bestFit="1" customWidth="1"/>
    <col min="6662" max="6662" width="16.42578125" style="31" bestFit="1" customWidth="1"/>
    <col min="6663" max="6663" width="15.5703125" style="31" bestFit="1" customWidth="1"/>
    <col min="6664" max="6664" width="11.85546875" style="31" bestFit="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5.85546875" style="31" customWidth="1"/>
    <col min="6914" max="6914" width="57.5703125" style="31" customWidth="1"/>
    <col min="6915" max="6915" width="20.140625" style="31" customWidth="1"/>
    <col min="6916" max="6917" width="17.5703125" style="31" bestFit="1" customWidth="1"/>
    <col min="6918" max="6918" width="16.42578125" style="31" bestFit="1" customWidth="1"/>
    <col min="6919" max="6919" width="15.5703125" style="31" bestFit="1" customWidth="1"/>
    <col min="6920" max="6920" width="11.85546875" style="31" bestFit="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5.85546875" style="31" customWidth="1"/>
    <col min="7170" max="7170" width="57.5703125" style="31" customWidth="1"/>
    <col min="7171" max="7171" width="20.140625" style="31" customWidth="1"/>
    <col min="7172" max="7173" width="17.5703125" style="31" bestFit="1" customWidth="1"/>
    <col min="7174" max="7174" width="16.42578125" style="31" bestFit="1" customWidth="1"/>
    <col min="7175" max="7175" width="15.5703125" style="31" bestFit="1" customWidth="1"/>
    <col min="7176" max="7176" width="11.85546875" style="31" bestFit="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5.85546875" style="31" customWidth="1"/>
    <col min="7426" max="7426" width="57.5703125" style="31" customWidth="1"/>
    <col min="7427" max="7427" width="20.140625" style="31" customWidth="1"/>
    <col min="7428" max="7429" width="17.5703125" style="31" bestFit="1" customWidth="1"/>
    <col min="7430" max="7430" width="16.42578125" style="31" bestFit="1" customWidth="1"/>
    <col min="7431" max="7431" width="15.5703125" style="31" bestFit="1" customWidth="1"/>
    <col min="7432" max="7432" width="11.85546875" style="31" bestFit="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5.85546875" style="31" customWidth="1"/>
    <col min="7682" max="7682" width="57.5703125" style="31" customWidth="1"/>
    <col min="7683" max="7683" width="20.140625" style="31" customWidth="1"/>
    <col min="7684" max="7685" width="17.5703125" style="31" bestFit="1" customWidth="1"/>
    <col min="7686" max="7686" width="16.42578125" style="31" bestFit="1" customWidth="1"/>
    <col min="7687" max="7687" width="15.5703125" style="31" bestFit="1" customWidth="1"/>
    <col min="7688" max="7688" width="11.85546875" style="31" bestFit="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5.85546875" style="31" customWidth="1"/>
    <col min="7938" max="7938" width="57.5703125" style="31" customWidth="1"/>
    <col min="7939" max="7939" width="20.140625" style="31" customWidth="1"/>
    <col min="7940" max="7941" width="17.5703125" style="31" bestFit="1" customWidth="1"/>
    <col min="7942" max="7942" width="16.42578125" style="31" bestFit="1" customWidth="1"/>
    <col min="7943" max="7943" width="15.5703125" style="31" bestFit="1" customWidth="1"/>
    <col min="7944" max="7944" width="11.85546875" style="31" bestFit="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5.85546875" style="31" customWidth="1"/>
    <col min="8194" max="8194" width="57.5703125" style="31" customWidth="1"/>
    <col min="8195" max="8195" width="20.140625" style="31" customWidth="1"/>
    <col min="8196" max="8197" width="17.5703125" style="31" bestFit="1" customWidth="1"/>
    <col min="8198" max="8198" width="16.42578125" style="31" bestFit="1" customWidth="1"/>
    <col min="8199" max="8199" width="15.5703125" style="31" bestFit="1" customWidth="1"/>
    <col min="8200" max="8200" width="11.85546875" style="31" bestFit="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5.85546875" style="31" customWidth="1"/>
    <col min="8450" max="8450" width="57.5703125" style="31" customWidth="1"/>
    <col min="8451" max="8451" width="20.140625" style="31" customWidth="1"/>
    <col min="8452" max="8453" width="17.5703125" style="31" bestFit="1" customWidth="1"/>
    <col min="8454" max="8454" width="16.42578125" style="31" bestFit="1" customWidth="1"/>
    <col min="8455" max="8455" width="15.5703125" style="31" bestFit="1" customWidth="1"/>
    <col min="8456" max="8456" width="11.85546875" style="31" bestFit="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5.85546875" style="31" customWidth="1"/>
    <col min="8706" max="8706" width="57.5703125" style="31" customWidth="1"/>
    <col min="8707" max="8707" width="20.140625" style="31" customWidth="1"/>
    <col min="8708" max="8709" width="17.5703125" style="31" bestFit="1" customWidth="1"/>
    <col min="8710" max="8710" width="16.42578125" style="31" bestFit="1" customWidth="1"/>
    <col min="8711" max="8711" width="15.5703125" style="31" bestFit="1" customWidth="1"/>
    <col min="8712" max="8712" width="11.85546875" style="31" bestFit="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5.85546875" style="31" customWidth="1"/>
    <col min="8962" max="8962" width="57.5703125" style="31" customWidth="1"/>
    <col min="8963" max="8963" width="20.140625" style="31" customWidth="1"/>
    <col min="8964" max="8965" width="17.5703125" style="31" bestFit="1" customWidth="1"/>
    <col min="8966" max="8966" width="16.42578125" style="31" bestFit="1" customWidth="1"/>
    <col min="8967" max="8967" width="15.5703125" style="31" bestFit="1" customWidth="1"/>
    <col min="8968" max="8968" width="11.85546875" style="31" bestFit="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5.85546875" style="31" customWidth="1"/>
    <col min="9218" max="9218" width="57.5703125" style="31" customWidth="1"/>
    <col min="9219" max="9219" width="20.140625" style="31" customWidth="1"/>
    <col min="9220" max="9221" width="17.5703125" style="31" bestFit="1" customWidth="1"/>
    <col min="9222" max="9222" width="16.42578125" style="31" bestFit="1" customWidth="1"/>
    <col min="9223" max="9223" width="15.5703125" style="31" bestFit="1" customWidth="1"/>
    <col min="9224" max="9224" width="11.85546875" style="31" bestFit="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5.85546875" style="31" customWidth="1"/>
    <col min="9474" max="9474" width="57.5703125" style="31" customWidth="1"/>
    <col min="9475" max="9475" width="20.140625" style="31" customWidth="1"/>
    <col min="9476" max="9477" width="17.5703125" style="31" bestFit="1" customWidth="1"/>
    <col min="9478" max="9478" width="16.42578125" style="31" bestFit="1" customWidth="1"/>
    <col min="9479" max="9479" width="15.5703125" style="31" bestFit="1" customWidth="1"/>
    <col min="9480" max="9480" width="11.85546875" style="31" bestFit="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5.85546875" style="31" customWidth="1"/>
    <col min="9730" max="9730" width="57.5703125" style="31" customWidth="1"/>
    <col min="9731" max="9731" width="20.140625" style="31" customWidth="1"/>
    <col min="9732" max="9733" width="17.5703125" style="31" bestFit="1" customWidth="1"/>
    <col min="9734" max="9734" width="16.42578125" style="31" bestFit="1" customWidth="1"/>
    <col min="9735" max="9735" width="15.5703125" style="31" bestFit="1" customWidth="1"/>
    <col min="9736" max="9736" width="11.85546875" style="31" bestFit="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5.85546875" style="31" customWidth="1"/>
    <col min="9986" max="9986" width="57.5703125" style="31" customWidth="1"/>
    <col min="9987" max="9987" width="20.140625" style="31" customWidth="1"/>
    <col min="9988" max="9989" width="17.5703125" style="31" bestFit="1" customWidth="1"/>
    <col min="9990" max="9990" width="16.42578125" style="31" bestFit="1" customWidth="1"/>
    <col min="9991" max="9991" width="15.5703125" style="31" bestFit="1" customWidth="1"/>
    <col min="9992" max="9992" width="11.85546875" style="31" bestFit="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5.85546875" style="31" customWidth="1"/>
    <col min="10242" max="10242" width="57.5703125" style="31" customWidth="1"/>
    <col min="10243" max="10243" width="20.140625" style="31" customWidth="1"/>
    <col min="10244" max="10245" width="17.5703125" style="31" bestFit="1" customWidth="1"/>
    <col min="10246" max="10246" width="16.42578125" style="31" bestFit="1" customWidth="1"/>
    <col min="10247" max="10247" width="15.5703125" style="31" bestFit="1" customWidth="1"/>
    <col min="10248" max="10248" width="11.85546875" style="31" bestFit="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5.85546875" style="31" customWidth="1"/>
    <col min="10498" max="10498" width="57.5703125" style="31" customWidth="1"/>
    <col min="10499" max="10499" width="20.140625" style="31" customWidth="1"/>
    <col min="10500" max="10501" width="17.5703125" style="31" bestFit="1" customWidth="1"/>
    <col min="10502" max="10502" width="16.42578125" style="31" bestFit="1" customWidth="1"/>
    <col min="10503" max="10503" width="15.5703125" style="31" bestFit="1" customWidth="1"/>
    <col min="10504" max="10504" width="11.85546875" style="31" bestFit="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5.85546875" style="31" customWidth="1"/>
    <col min="10754" max="10754" width="57.5703125" style="31" customWidth="1"/>
    <col min="10755" max="10755" width="20.140625" style="31" customWidth="1"/>
    <col min="10756" max="10757" width="17.5703125" style="31" bestFit="1" customWidth="1"/>
    <col min="10758" max="10758" width="16.42578125" style="31" bestFit="1" customWidth="1"/>
    <col min="10759" max="10759" width="15.5703125" style="31" bestFit="1" customWidth="1"/>
    <col min="10760" max="10760" width="11.85546875" style="31" bestFit="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5.85546875" style="31" customWidth="1"/>
    <col min="11010" max="11010" width="57.5703125" style="31" customWidth="1"/>
    <col min="11011" max="11011" width="20.140625" style="31" customWidth="1"/>
    <col min="11012" max="11013" width="17.5703125" style="31" bestFit="1" customWidth="1"/>
    <col min="11014" max="11014" width="16.42578125" style="31" bestFit="1" customWidth="1"/>
    <col min="11015" max="11015" width="15.5703125" style="31" bestFit="1" customWidth="1"/>
    <col min="11016" max="11016" width="11.85546875" style="31" bestFit="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5.85546875" style="31" customWidth="1"/>
    <col min="11266" max="11266" width="57.5703125" style="31" customWidth="1"/>
    <col min="11267" max="11267" width="20.140625" style="31" customWidth="1"/>
    <col min="11268" max="11269" width="17.5703125" style="31" bestFit="1" customWidth="1"/>
    <col min="11270" max="11270" width="16.42578125" style="31" bestFit="1" customWidth="1"/>
    <col min="11271" max="11271" width="15.5703125" style="31" bestFit="1" customWidth="1"/>
    <col min="11272" max="11272" width="11.85546875" style="31" bestFit="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5.85546875" style="31" customWidth="1"/>
    <col min="11522" max="11522" width="57.5703125" style="31" customWidth="1"/>
    <col min="11523" max="11523" width="20.140625" style="31" customWidth="1"/>
    <col min="11524" max="11525" width="17.5703125" style="31" bestFit="1" customWidth="1"/>
    <col min="11526" max="11526" width="16.42578125" style="31" bestFit="1" customWidth="1"/>
    <col min="11527" max="11527" width="15.5703125" style="31" bestFit="1" customWidth="1"/>
    <col min="11528" max="11528" width="11.85546875" style="31" bestFit="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5.85546875" style="31" customWidth="1"/>
    <col min="11778" max="11778" width="57.5703125" style="31" customWidth="1"/>
    <col min="11779" max="11779" width="20.140625" style="31" customWidth="1"/>
    <col min="11780" max="11781" width="17.5703125" style="31" bestFit="1" customWidth="1"/>
    <col min="11782" max="11782" width="16.42578125" style="31" bestFit="1" customWidth="1"/>
    <col min="11783" max="11783" width="15.5703125" style="31" bestFit="1" customWidth="1"/>
    <col min="11784" max="11784" width="11.85546875" style="31" bestFit="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5.85546875" style="31" customWidth="1"/>
    <col min="12034" max="12034" width="57.5703125" style="31" customWidth="1"/>
    <col min="12035" max="12035" width="20.140625" style="31" customWidth="1"/>
    <col min="12036" max="12037" width="17.5703125" style="31" bestFit="1" customWidth="1"/>
    <col min="12038" max="12038" width="16.42578125" style="31" bestFit="1" customWidth="1"/>
    <col min="12039" max="12039" width="15.5703125" style="31" bestFit="1" customWidth="1"/>
    <col min="12040" max="12040" width="11.85546875" style="31" bestFit="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5.85546875" style="31" customWidth="1"/>
    <col min="12290" max="12290" width="57.5703125" style="31" customWidth="1"/>
    <col min="12291" max="12291" width="20.140625" style="31" customWidth="1"/>
    <col min="12292" max="12293" width="17.5703125" style="31" bestFit="1" customWidth="1"/>
    <col min="12294" max="12294" width="16.42578125" style="31" bestFit="1" customWidth="1"/>
    <col min="12295" max="12295" width="15.5703125" style="31" bestFit="1" customWidth="1"/>
    <col min="12296" max="12296" width="11.85546875" style="31" bestFit="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5.85546875" style="31" customWidth="1"/>
    <col min="12546" max="12546" width="57.5703125" style="31" customWidth="1"/>
    <col min="12547" max="12547" width="20.140625" style="31" customWidth="1"/>
    <col min="12548" max="12549" width="17.5703125" style="31" bestFit="1" customWidth="1"/>
    <col min="12550" max="12550" width="16.42578125" style="31" bestFit="1" customWidth="1"/>
    <col min="12551" max="12551" width="15.5703125" style="31" bestFit="1" customWidth="1"/>
    <col min="12552" max="12552" width="11.85546875" style="31" bestFit="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5.85546875" style="31" customWidth="1"/>
    <col min="12802" max="12802" width="57.5703125" style="31" customWidth="1"/>
    <col min="12803" max="12803" width="20.140625" style="31" customWidth="1"/>
    <col min="12804" max="12805" width="17.5703125" style="31" bestFit="1" customWidth="1"/>
    <col min="12806" max="12806" width="16.42578125" style="31" bestFit="1" customWidth="1"/>
    <col min="12807" max="12807" width="15.5703125" style="31" bestFit="1" customWidth="1"/>
    <col min="12808" max="12808" width="11.85546875" style="31" bestFit="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5.85546875" style="31" customWidth="1"/>
    <col min="13058" max="13058" width="57.5703125" style="31" customWidth="1"/>
    <col min="13059" max="13059" width="20.140625" style="31" customWidth="1"/>
    <col min="13060" max="13061" width="17.5703125" style="31" bestFit="1" customWidth="1"/>
    <col min="13062" max="13062" width="16.42578125" style="31" bestFit="1" customWidth="1"/>
    <col min="13063" max="13063" width="15.5703125" style="31" bestFit="1" customWidth="1"/>
    <col min="13064" max="13064" width="11.85546875" style="31" bestFit="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5.85546875" style="31" customWidth="1"/>
    <col min="13314" max="13314" width="57.5703125" style="31" customWidth="1"/>
    <col min="13315" max="13315" width="20.140625" style="31" customWidth="1"/>
    <col min="13316" max="13317" width="17.5703125" style="31" bestFit="1" customWidth="1"/>
    <col min="13318" max="13318" width="16.42578125" style="31" bestFit="1" customWidth="1"/>
    <col min="13319" max="13319" width="15.5703125" style="31" bestFit="1" customWidth="1"/>
    <col min="13320" max="13320" width="11.85546875" style="31" bestFit="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5.85546875" style="31" customWidth="1"/>
    <col min="13570" max="13570" width="57.5703125" style="31" customWidth="1"/>
    <col min="13571" max="13571" width="20.140625" style="31" customWidth="1"/>
    <col min="13572" max="13573" width="17.5703125" style="31" bestFit="1" customWidth="1"/>
    <col min="13574" max="13574" width="16.42578125" style="31" bestFit="1" customWidth="1"/>
    <col min="13575" max="13575" width="15.5703125" style="31" bestFit="1" customWidth="1"/>
    <col min="13576" max="13576" width="11.85546875" style="31" bestFit="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5.85546875" style="31" customWidth="1"/>
    <col min="13826" max="13826" width="57.5703125" style="31" customWidth="1"/>
    <col min="13827" max="13827" width="20.140625" style="31" customWidth="1"/>
    <col min="13828" max="13829" width="17.5703125" style="31" bestFit="1" customWidth="1"/>
    <col min="13830" max="13830" width="16.42578125" style="31" bestFit="1" customWidth="1"/>
    <col min="13831" max="13831" width="15.5703125" style="31" bestFit="1" customWidth="1"/>
    <col min="13832" max="13832" width="11.85546875" style="31" bestFit="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5.85546875" style="31" customWidth="1"/>
    <col min="14082" max="14082" width="57.5703125" style="31" customWidth="1"/>
    <col min="14083" max="14083" width="20.140625" style="31" customWidth="1"/>
    <col min="14084" max="14085" width="17.5703125" style="31" bestFit="1" customWidth="1"/>
    <col min="14086" max="14086" width="16.42578125" style="31" bestFit="1" customWidth="1"/>
    <col min="14087" max="14087" width="15.5703125" style="31" bestFit="1" customWidth="1"/>
    <col min="14088" max="14088" width="11.85546875" style="31" bestFit="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5.85546875" style="31" customWidth="1"/>
    <col min="14338" max="14338" width="57.5703125" style="31" customWidth="1"/>
    <col min="14339" max="14339" width="20.140625" style="31" customWidth="1"/>
    <col min="14340" max="14341" width="17.5703125" style="31" bestFit="1" customWidth="1"/>
    <col min="14342" max="14342" width="16.42578125" style="31" bestFit="1" customWidth="1"/>
    <col min="14343" max="14343" width="15.5703125" style="31" bestFit="1" customWidth="1"/>
    <col min="14344" max="14344" width="11.85546875" style="31" bestFit="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5.85546875" style="31" customWidth="1"/>
    <col min="14594" max="14594" width="57.5703125" style="31" customWidth="1"/>
    <col min="14595" max="14595" width="20.140625" style="31" customWidth="1"/>
    <col min="14596" max="14597" width="17.5703125" style="31" bestFit="1" customWidth="1"/>
    <col min="14598" max="14598" width="16.42578125" style="31" bestFit="1" customWidth="1"/>
    <col min="14599" max="14599" width="15.5703125" style="31" bestFit="1" customWidth="1"/>
    <col min="14600" max="14600" width="11.85546875" style="31" bestFit="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5.85546875" style="31" customWidth="1"/>
    <col min="14850" max="14850" width="57.5703125" style="31" customWidth="1"/>
    <col min="14851" max="14851" width="20.140625" style="31" customWidth="1"/>
    <col min="14852" max="14853" width="17.5703125" style="31" bestFit="1" customWidth="1"/>
    <col min="14854" max="14854" width="16.42578125" style="31" bestFit="1" customWidth="1"/>
    <col min="14855" max="14855" width="15.5703125" style="31" bestFit="1" customWidth="1"/>
    <col min="14856" max="14856" width="11.85546875" style="31" bestFit="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5.85546875" style="31" customWidth="1"/>
    <col min="15106" max="15106" width="57.5703125" style="31" customWidth="1"/>
    <col min="15107" max="15107" width="20.140625" style="31" customWidth="1"/>
    <col min="15108" max="15109" width="17.5703125" style="31" bestFit="1" customWidth="1"/>
    <col min="15110" max="15110" width="16.42578125" style="31" bestFit="1" customWidth="1"/>
    <col min="15111" max="15111" width="15.5703125" style="31" bestFit="1" customWidth="1"/>
    <col min="15112" max="15112" width="11.85546875" style="31" bestFit="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5.85546875" style="31" customWidth="1"/>
    <col min="15362" max="15362" width="57.5703125" style="31" customWidth="1"/>
    <col min="15363" max="15363" width="20.140625" style="31" customWidth="1"/>
    <col min="15364" max="15365" width="17.5703125" style="31" bestFit="1" customWidth="1"/>
    <col min="15366" max="15366" width="16.42578125" style="31" bestFit="1" customWidth="1"/>
    <col min="15367" max="15367" width="15.5703125" style="31" bestFit="1" customWidth="1"/>
    <col min="15368" max="15368" width="11.85546875" style="31" bestFit="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5.85546875" style="31" customWidth="1"/>
    <col min="15618" max="15618" width="57.5703125" style="31" customWidth="1"/>
    <col min="15619" max="15619" width="20.140625" style="31" customWidth="1"/>
    <col min="15620" max="15621" width="17.5703125" style="31" bestFit="1" customWidth="1"/>
    <col min="15622" max="15622" width="16.42578125" style="31" bestFit="1" customWidth="1"/>
    <col min="15623" max="15623" width="15.5703125" style="31" bestFit="1" customWidth="1"/>
    <col min="15624" max="15624" width="11.85546875" style="31" bestFit="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5.85546875" style="31" customWidth="1"/>
    <col min="15874" max="15874" width="57.5703125" style="31" customWidth="1"/>
    <col min="15875" max="15875" width="20.140625" style="31" customWidth="1"/>
    <col min="15876" max="15877" width="17.5703125" style="31" bestFit="1" customWidth="1"/>
    <col min="15878" max="15878" width="16.42578125" style="31" bestFit="1" customWidth="1"/>
    <col min="15879" max="15879" width="15.5703125" style="31" bestFit="1" customWidth="1"/>
    <col min="15880" max="15880" width="11.85546875" style="31" bestFit="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5.85546875" style="31" customWidth="1"/>
    <col min="16130" max="16130" width="57.5703125" style="31" customWidth="1"/>
    <col min="16131" max="16131" width="20.140625" style="31" customWidth="1"/>
    <col min="16132" max="16133" width="17.5703125" style="31" bestFit="1" customWidth="1"/>
    <col min="16134" max="16134" width="16.42578125" style="31" bestFit="1" customWidth="1"/>
    <col min="16135" max="16135" width="15.5703125" style="31" bestFit="1" customWidth="1"/>
    <col min="16136" max="16136" width="11.85546875" style="31" bestFit="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15.75" x14ac:dyDescent="0.2">
      <c r="A1" s="339" t="s">
        <v>0</v>
      </c>
      <c r="B1" s="339"/>
      <c r="C1" s="339"/>
      <c r="D1" s="339"/>
      <c r="E1" s="339"/>
      <c r="F1" s="339"/>
      <c r="G1" s="339"/>
      <c r="H1" s="339"/>
      <c r="I1" s="37"/>
      <c r="J1" s="37"/>
      <c r="K1" s="37"/>
      <c r="L1" s="38"/>
      <c r="M1" s="38"/>
      <c r="N1" s="38"/>
      <c r="O1" s="38"/>
    </row>
    <row r="2" spans="1:15" ht="18" x14ac:dyDescent="0.2">
      <c r="A2" s="218"/>
      <c r="B2" s="43"/>
      <c r="C2" s="155"/>
      <c r="D2" s="43"/>
      <c r="E2" s="43"/>
      <c r="F2" s="43"/>
      <c r="G2" s="43"/>
      <c r="H2" s="165"/>
      <c r="I2" s="44"/>
      <c r="J2" s="44"/>
      <c r="K2" s="44"/>
      <c r="L2" s="38"/>
      <c r="M2" s="38"/>
      <c r="N2" s="38"/>
      <c r="O2" s="38"/>
    </row>
    <row r="3" spans="1:15" ht="15.75" customHeight="1" x14ac:dyDescent="0.2">
      <c r="A3" s="339" t="s">
        <v>22</v>
      </c>
      <c r="B3" s="339"/>
      <c r="C3" s="339"/>
      <c r="D3" s="339"/>
      <c r="E3" s="339"/>
      <c r="F3" s="339"/>
      <c r="G3" s="339"/>
      <c r="H3" s="339"/>
      <c r="I3" s="37"/>
      <c r="J3" s="37"/>
      <c r="K3" s="37"/>
      <c r="L3" s="38"/>
      <c r="M3" s="38"/>
      <c r="N3" s="38"/>
      <c r="O3" s="38"/>
    </row>
    <row r="4" spans="1:15" ht="18" x14ac:dyDescent="0.2">
      <c r="A4" s="218"/>
      <c r="B4" s="43"/>
      <c r="C4" s="155"/>
      <c r="D4" s="43"/>
      <c r="E4" s="43"/>
      <c r="F4" s="43"/>
      <c r="G4" s="43"/>
      <c r="H4" s="165"/>
      <c r="I4" s="44"/>
      <c r="J4" s="44"/>
      <c r="K4" s="44"/>
      <c r="L4" s="38"/>
      <c r="M4" s="38"/>
      <c r="N4" s="38"/>
      <c r="O4" s="38"/>
    </row>
    <row r="5" spans="1:15" ht="15.75" customHeight="1" x14ac:dyDescent="0.2">
      <c r="A5" s="339" t="s">
        <v>23</v>
      </c>
      <c r="B5" s="339"/>
      <c r="C5" s="339"/>
      <c r="D5" s="339"/>
      <c r="E5" s="339"/>
      <c r="F5" s="339"/>
      <c r="G5" s="339"/>
      <c r="H5" s="339"/>
      <c r="I5" s="37"/>
      <c r="J5" s="37"/>
      <c r="K5" s="37"/>
      <c r="L5" s="38"/>
      <c r="M5" s="38"/>
      <c r="N5" s="38"/>
      <c r="O5" s="38"/>
    </row>
    <row r="6" spans="1:15" ht="18" x14ac:dyDescent="0.2">
      <c r="A6" s="218"/>
      <c r="B6" s="43"/>
      <c r="C6" s="155"/>
      <c r="D6" s="43"/>
      <c r="E6" s="43"/>
      <c r="F6" s="43"/>
      <c r="G6" s="43"/>
      <c r="H6" s="165"/>
      <c r="I6" s="44"/>
      <c r="J6" s="44"/>
      <c r="K6" s="44"/>
      <c r="L6" s="38"/>
      <c r="M6" s="38"/>
      <c r="N6" s="38"/>
      <c r="O6" s="38"/>
    </row>
    <row r="7" spans="1:15" s="32" customFormat="1" ht="57" x14ac:dyDescent="0.25">
      <c r="A7" s="341" t="s">
        <v>3</v>
      </c>
      <c r="B7" s="341"/>
      <c r="C7" s="227" t="s">
        <v>600</v>
      </c>
      <c r="D7" s="227" t="s">
        <v>568</v>
      </c>
      <c r="E7" s="227" t="s">
        <v>567</v>
      </c>
      <c r="F7" s="227" t="s">
        <v>601</v>
      </c>
      <c r="G7" s="227" t="s">
        <v>256</v>
      </c>
      <c r="H7" s="227" t="s">
        <v>553</v>
      </c>
      <c r="I7" s="39"/>
      <c r="J7" s="39"/>
      <c r="K7" s="39"/>
      <c r="L7" s="39"/>
      <c r="M7" s="39"/>
      <c r="N7" s="39"/>
      <c r="O7" s="39"/>
    </row>
    <row r="8" spans="1:15" s="33" customFormat="1" x14ac:dyDescent="0.2">
      <c r="A8" s="340">
        <v>1</v>
      </c>
      <c r="B8" s="340"/>
      <c r="C8" s="151">
        <v>2</v>
      </c>
      <c r="D8" s="51">
        <v>3</v>
      </c>
      <c r="E8" s="51">
        <v>4</v>
      </c>
      <c r="F8" s="51">
        <v>5</v>
      </c>
      <c r="G8" s="51">
        <v>6</v>
      </c>
      <c r="H8" s="151">
        <v>7</v>
      </c>
      <c r="I8" s="41"/>
      <c r="J8" s="41"/>
      <c r="K8" s="41"/>
      <c r="L8" s="41"/>
      <c r="M8" s="40"/>
      <c r="N8" s="40"/>
      <c r="O8" s="40"/>
    </row>
    <row r="9" spans="1:15" ht="15" customHeight="1" x14ac:dyDescent="0.2">
      <c r="A9" s="219" t="s">
        <v>26</v>
      </c>
      <c r="B9" s="120" t="s">
        <v>25</v>
      </c>
      <c r="C9" s="123" t="s">
        <v>27</v>
      </c>
      <c r="D9" s="123" t="s">
        <v>27</v>
      </c>
      <c r="E9" s="123" t="s">
        <v>27</v>
      </c>
      <c r="F9" s="123" t="s">
        <v>27</v>
      </c>
      <c r="G9" s="123" t="s">
        <v>25</v>
      </c>
      <c r="H9" s="123" t="s">
        <v>25</v>
      </c>
      <c r="I9" s="137"/>
      <c r="J9" s="137"/>
      <c r="K9" s="137"/>
      <c r="L9" s="137"/>
      <c r="M9" s="153"/>
      <c r="N9" s="153"/>
      <c r="O9" s="153"/>
    </row>
    <row r="10" spans="1:15" s="33" customFormat="1" x14ac:dyDescent="0.2">
      <c r="A10" s="220"/>
      <c r="B10" s="187" t="s">
        <v>24</v>
      </c>
      <c r="C10" s="178">
        <f>+C11+C70</f>
        <v>4654812.99</v>
      </c>
      <c r="D10" s="188">
        <f>+D11+D70</f>
        <v>13280221</v>
      </c>
      <c r="E10" s="188">
        <f>+E11+E70</f>
        <v>0</v>
      </c>
      <c r="F10" s="178">
        <f>+F11+F70</f>
        <v>5279143.1400000006</v>
      </c>
      <c r="G10" s="178">
        <f>+F10/C10*100</f>
        <v>113.41257213428891</v>
      </c>
      <c r="H10" s="178">
        <f>+F10/D10*100</f>
        <v>39.751922351292201</v>
      </c>
      <c r="I10" s="42"/>
      <c r="J10" s="42"/>
      <c r="K10" s="42"/>
      <c r="L10" s="42"/>
      <c r="M10" s="45"/>
      <c r="N10" s="45"/>
      <c r="O10" s="45"/>
    </row>
    <row r="11" spans="1:15" x14ac:dyDescent="0.2">
      <c r="A11" s="179" t="s">
        <v>29</v>
      </c>
      <c r="B11" s="180" t="s">
        <v>30</v>
      </c>
      <c r="C11" s="181">
        <f>+C12+C34+C45+C51+C58+C65</f>
        <v>4654111.99</v>
      </c>
      <c r="D11" s="182">
        <f>+D12+D34+D45+D51+D58+D65</f>
        <v>13278221</v>
      </c>
      <c r="E11" s="182">
        <f>+E12+E34+E45+E51+E58+E65</f>
        <v>0</v>
      </c>
      <c r="F11" s="181">
        <f>+F12+F34+F45+F51+F58+F65</f>
        <v>5279094.1400000006</v>
      </c>
      <c r="G11" s="183">
        <f>+F11/C11*100</f>
        <v>113.42860144626646</v>
      </c>
      <c r="H11" s="183">
        <f t="shared" ref="H11:H70" si="0">+F11/D11*100</f>
        <v>39.757540863343067</v>
      </c>
      <c r="I11" s="154"/>
      <c r="J11" s="154"/>
      <c r="K11" s="154"/>
      <c r="L11" s="154"/>
      <c r="M11" s="154"/>
      <c r="N11" s="154"/>
      <c r="O11" s="154"/>
    </row>
    <row r="12" spans="1:15" ht="25.5" x14ac:dyDescent="0.2">
      <c r="A12" s="223" t="s">
        <v>32</v>
      </c>
      <c r="B12" s="210" t="s">
        <v>33</v>
      </c>
      <c r="C12" s="211">
        <f>+C13+C15+C20+C23+C26+C29</f>
        <v>835574.55</v>
      </c>
      <c r="D12" s="212">
        <v>3717378</v>
      </c>
      <c r="E12" s="212">
        <v>0</v>
      </c>
      <c r="F12" s="211">
        <f>+F13+F15+F20+F23+F26+F29</f>
        <v>705990.95</v>
      </c>
      <c r="G12" s="211">
        <f>+F12/C12*100</f>
        <v>84.491677014337014</v>
      </c>
      <c r="H12" s="211">
        <f t="shared" si="0"/>
        <v>18.991637385275322</v>
      </c>
      <c r="I12" s="157"/>
      <c r="J12" s="157"/>
      <c r="K12" s="157"/>
      <c r="L12" s="157"/>
      <c r="M12" s="157"/>
      <c r="N12" s="157"/>
      <c r="O12" s="157"/>
    </row>
    <row r="13" spans="1:15" x14ac:dyDescent="0.2">
      <c r="A13" s="167" t="s">
        <v>257</v>
      </c>
      <c r="B13" s="168" t="s">
        <v>258</v>
      </c>
      <c r="C13" s="166">
        <f>+C14</f>
        <v>0</v>
      </c>
      <c r="D13" s="164"/>
      <c r="E13" s="164"/>
      <c r="F13" s="166">
        <f>+F14</f>
        <v>41866.65</v>
      </c>
      <c r="G13" s="166" t="s">
        <v>552</v>
      </c>
      <c r="H13" s="166"/>
      <c r="I13" s="157"/>
      <c r="J13" s="157"/>
      <c r="K13" s="157"/>
      <c r="L13" s="157"/>
      <c r="M13" s="157"/>
      <c r="N13" s="157"/>
      <c r="O13" s="157"/>
    </row>
    <row r="14" spans="1:15" x14ac:dyDescent="0.2">
      <c r="A14" s="222" t="s">
        <v>259</v>
      </c>
      <c r="B14" s="49" t="s">
        <v>260</v>
      </c>
      <c r="C14" s="162">
        <v>0</v>
      </c>
      <c r="D14" s="163"/>
      <c r="E14" s="163"/>
      <c r="F14" s="46">
        <v>41866.65</v>
      </c>
      <c r="G14" s="162" t="s">
        <v>552</v>
      </c>
      <c r="H14" s="166"/>
      <c r="I14" s="47"/>
      <c r="J14" s="47"/>
      <c r="K14" s="47"/>
      <c r="L14" s="47"/>
      <c r="M14" s="48"/>
      <c r="N14" s="48"/>
      <c r="O14" s="48"/>
    </row>
    <row r="15" spans="1:15" x14ac:dyDescent="0.2">
      <c r="A15" s="224" t="s">
        <v>34</v>
      </c>
      <c r="B15" s="168" t="s">
        <v>35</v>
      </c>
      <c r="C15" s="166">
        <f>SUM(C16:C19)</f>
        <v>478324.79</v>
      </c>
      <c r="D15" s="164"/>
      <c r="E15" s="164"/>
      <c r="F15" s="166">
        <f>SUM(F16:F19)</f>
        <v>0</v>
      </c>
      <c r="G15" s="166">
        <f t="shared" ref="G15:G60" si="1">+F15/C15*100</f>
        <v>0</v>
      </c>
      <c r="H15" s="166"/>
      <c r="I15" s="157"/>
      <c r="J15" s="157"/>
      <c r="K15" s="157"/>
      <c r="L15" s="157"/>
      <c r="M15" s="157"/>
      <c r="N15" s="157"/>
      <c r="O15" s="157"/>
    </row>
    <row r="16" spans="1:15" x14ac:dyDescent="0.2">
      <c r="A16" s="222" t="s">
        <v>261</v>
      </c>
      <c r="B16" s="49" t="s">
        <v>262</v>
      </c>
      <c r="C16" s="162">
        <v>5000</v>
      </c>
      <c r="D16" s="163"/>
      <c r="E16" s="163"/>
      <c r="F16" s="46">
        <v>0</v>
      </c>
      <c r="G16" s="162">
        <f t="shared" si="1"/>
        <v>0</v>
      </c>
      <c r="H16" s="166"/>
      <c r="I16" s="47"/>
      <c r="J16" s="47"/>
      <c r="K16" s="47"/>
      <c r="L16" s="47"/>
      <c r="M16" s="48"/>
      <c r="N16" s="48"/>
      <c r="O16" s="48"/>
    </row>
    <row r="17" spans="1:15" x14ac:dyDescent="0.2">
      <c r="A17" s="222" t="s">
        <v>263</v>
      </c>
      <c r="B17" s="49" t="s">
        <v>264</v>
      </c>
      <c r="C17" s="161">
        <v>0</v>
      </c>
      <c r="D17" s="163"/>
      <c r="E17" s="163"/>
      <c r="F17" s="162">
        <v>0</v>
      </c>
      <c r="G17" s="161" t="s">
        <v>552</v>
      </c>
      <c r="H17" s="166"/>
      <c r="I17" s="47"/>
      <c r="J17" s="47"/>
      <c r="K17" s="47"/>
      <c r="L17" s="47"/>
      <c r="M17" s="48"/>
      <c r="N17" s="48"/>
      <c r="O17" s="48"/>
    </row>
    <row r="18" spans="1:15" x14ac:dyDescent="0.2">
      <c r="A18" s="222" t="s">
        <v>36</v>
      </c>
      <c r="B18" s="49" t="s">
        <v>37</v>
      </c>
      <c r="C18" s="162">
        <v>473324.79</v>
      </c>
      <c r="D18" s="163"/>
      <c r="E18" s="163"/>
      <c r="F18" s="46">
        <v>0</v>
      </c>
      <c r="G18" s="162">
        <f t="shared" si="1"/>
        <v>0</v>
      </c>
      <c r="H18" s="166"/>
      <c r="I18" s="47"/>
      <c r="J18" s="47"/>
      <c r="K18" s="47"/>
      <c r="L18" s="47"/>
      <c r="M18" s="48"/>
      <c r="N18" s="48"/>
      <c r="O18" s="48"/>
    </row>
    <row r="19" spans="1:15" x14ac:dyDescent="0.2">
      <c r="A19" s="222" t="s">
        <v>38</v>
      </c>
      <c r="B19" s="49" t="s">
        <v>39</v>
      </c>
      <c r="C19" s="162">
        <v>0</v>
      </c>
      <c r="D19" s="163"/>
      <c r="E19" s="163"/>
      <c r="F19" s="46">
        <v>0</v>
      </c>
      <c r="G19" s="162" t="s">
        <v>552</v>
      </c>
      <c r="H19" s="166"/>
      <c r="I19" s="47"/>
      <c r="J19" s="47"/>
      <c r="K19" s="47"/>
      <c r="L19" s="47"/>
      <c r="M19" s="48"/>
      <c r="N19" s="48"/>
      <c r="O19" s="48"/>
    </row>
    <row r="20" spans="1:15" x14ac:dyDescent="0.2">
      <c r="A20" s="224" t="s">
        <v>265</v>
      </c>
      <c r="B20" s="168" t="s">
        <v>266</v>
      </c>
      <c r="C20" s="166">
        <f>+C21+C22</f>
        <v>0</v>
      </c>
      <c r="D20" s="164"/>
      <c r="E20" s="164"/>
      <c r="F20" s="166">
        <f>+F21+F22</f>
        <v>0</v>
      </c>
      <c r="G20" s="166" t="s">
        <v>552</v>
      </c>
      <c r="H20" s="166"/>
      <c r="I20" s="157"/>
      <c r="J20" s="157"/>
      <c r="K20" s="157"/>
      <c r="L20" s="157"/>
      <c r="M20" s="157"/>
      <c r="N20" s="157"/>
      <c r="O20" s="157"/>
    </row>
    <row r="21" spans="1:15" x14ac:dyDescent="0.2">
      <c r="A21" s="222" t="s">
        <v>267</v>
      </c>
      <c r="B21" s="49" t="s">
        <v>268</v>
      </c>
      <c r="C21" s="162">
        <v>0</v>
      </c>
      <c r="D21" s="163"/>
      <c r="E21" s="163"/>
      <c r="F21" s="46">
        <v>0</v>
      </c>
      <c r="G21" s="162" t="s">
        <v>552</v>
      </c>
      <c r="H21" s="166"/>
      <c r="I21" s="47"/>
      <c r="J21" s="47"/>
      <c r="K21" s="47"/>
      <c r="L21" s="47"/>
      <c r="M21" s="48"/>
      <c r="N21" s="48"/>
      <c r="O21" s="48"/>
    </row>
    <row r="22" spans="1:15" x14ac:dyDescent="0.2">
      <c r="A22" s="222" t="s">
        <v>269</v>
      </c>
      <c r="B22" s="49" t="s">
        <v>270</v>
      </c>
      <c r="C22" s="161">
        <v>0</v>
      </c>
      <c r="D22" s="163"/>
      <c r="E22" s="163"/>
      <c r="F22" s="50">
        <v>0</v>
      </c>
      <c r="G22" s="161" t="s">
        <v>552</v>
      </c>
      <c r="H22" s="166"/>
      <c r="I22" s="47"/>
      <c r="J22" s="47"/>
      <c r="K22" s="47"/>
      <c r="L22" s="47"/>
      <c r="M22" s="48"/>
      <c r="N22" s="48"/>
      <c r="O22" s="48"/>
    </row>
    <row r="23" spans="1:15" x14ac:dyDescent="0.2">
      <c r="A23" s="224" t="s">
        <v>271</v>
      </c>
      <c r="B23" s="168" t="s">
        <v>272</v>
      </c>
      <c r="C23" s="166">
        <f>+C24+C25</f>
        <v>31260</v>
      </c>
      <c r="D23" s="164"/>
      <c r="E23" s="164"/>
      <c r="F23" s="166">
        <f>+F24+F25</f>
        <v>18600</v>
      </c>
      <c r="G23" s="166">
        <f t="shared" si="1"/>
        <v>59.50095969289827</v>
      </c>
      <c r="H23" s="166"/>
      <c r="I23" s="157"/>
      <c r="J23" s="157"/>
      <c r="K23" s="157"/>
      <c r="L23" s="157"/>
      <c r="M23" s="157"/>
      <c r="N23" s="157"/>
      <c r="O23" s="157"/>
    </row>
    <row r="24" spans="1:15" ht="25.5" x14ac:dyDescent="0.2">
      <c r="A24" s="222" t="s">
        <v>273</v>
      </c>
      <c r="B24" s="49" t="s">
        <v>274</v>
      </c>
      <c r="C24" s="162">
        <v>31260</v>
      </c>
      <c r="D24" s="163"/>
      <c r="E24" s="163"/>
      <c r="F24" s="46">
        <v>18600</v>
      </c>
      <c r="G24" s="162">
        <f t="shared" si="1"/>
        <v>59.50095969289827</v>
      </c>
      <c r="H24" s="166"/>
      <c r="I24" s="47"/>
      <c r="J24" s="47"/>
      <c r="K24" s="47"/>
      <c r="L24" s="47"/>
      <c r="M24" s="48"/>
      <c r="N24" s="48"/>
      <c r="O24" s="48"/>
    </row>
    <row r="25" spans="1:15" ht="25.5" x14ac:dyDescent="0.2">
      <c r="A25" s="222" t="s">
        <v>275</v>
      </c>
      <c r="B25" s="49" t="s">
        <v>276</v>
      </c>
      <c r="C25" s="162">
        <v>0</v>
      </c>
      <c r="D25" s="163"/>
      <c r="E25" s="163"/>
      <c r="F25" s="46">
        <v>0</v>
      </c>
      <c r="G25" s="162" t="s">
        <v>552</v>
      </c>
      <c r="H25" s="166"/>
      <c r="I25" s="47"/>
      <c r="J25" s="47"/>
      <c r="K25" s="47"/>
      <c r="L25" s="47"/>
      <c r="M25" s="48"/>
      <c r="N25" s="48"/>
      <c r="O25" s="48"/>
    </row>
    <row r="26" spans="1:15" x14ac:dyDescent="0.2">
      <c r="A26" s="224" t="s">
        <v>277</v>
      </c>
      <c r="B26" s="168" t="s">
        <v>278</v>
      </c>
      <c r="C26" s="166">
        <f>+C27+C28</f>
        <v>49856</v>
      </c>
      <c r="D26" s="164"/>
      <c r="E26" s="164"/>
      <c r="F26" s="166">
        <f>+F27+F28</f>
        <v>118150.36</v>
      </c>
      <c r="G26" s="166">
        <f t="shared" si="1"/>
        <v>236.98323170731706</v>
      </c>
      <c r="H26" s="166"/>
      <c r="I26" s="157"/>
      <c r="J26" s="157"/>
      <c r="K26" s="157"/>
      <c r="L26" s="157"/>
      <c r="M26" s="157"/>
      <c r="N26" s="157"/>
      <c r="O26" s="157"/>
    </row>
    <row r="27" spans="1:15" x14ac:dyDescent="0.2">
      <c r="A27" s="222" t="s">
        <v>279</v>
      </c>
      <c r="B27" s="49" t="s">
        <v>280</v>
      </c>
      <c r="C27" s="162">
        <v>49856</v>
      </c>
      <c r="D27" s="163"/>
      <c r="E27" s="163"/>
      <c r="F27" s="46">
        <v>118150.36</v>
      </c>
      <c r="G27" s="162">
        <f t="shared" si="1"/>
        <v>236.98323170731706</v>
      </c>
      <c r="H27" s="166"/>
      <c r="I27" s="47"/>
      <c r="J27" s="47"/>
      <c r="K27" s="47"/>
      <c r="L27" s="47"/>
      <c r="M27" s="48"/>
      <c r="N27" s="48"/>
      <c r="O27" s="48"/>
    </row>
    <row r="28" spans="1:15" ht="25.5" x14ac:dyDescent="0.2">
      <c r="A28" s="222" t="s">
        <v>281</v>
      </c>
      <c r="B28" s="49" t="s">
        <v>282</v>
      </c>
      <c r="C28" s="162">
        <v>0</v>
      </c>
      <c r="D28" s="163"/>
      <c r="E28" s="163"/>
      <c r="F28" s="46">
        <v>0</v>
      </c>
      <c r="G28" s="162" t="s">
        <v>552</v>
      </c>
      <c r="H28" s="166"/>
      <c r="I28" s="47"/>
      <c r="J28" s="47"/>
      <c r="K28" s="47"/>
      <c r="L28" s="47"/>
      <c r="M28" s="48"/>
      <c r="N28" s="48"/>
      <c r="O28" s="48"/>
    </row>
    <row r="29" spans="1:15" x14ac:dyDescent="0.2">
      <c r="A29" s="224" t="s">
        <v>283</v>
      </c>
      <c r="B29" s="168" t="s">
        <v>192</v>
      </c>
      <c r="C29" s="166">
        <f>SUM(C30:C33)</f>
        <v>276133.76000000001</v>
      </c>
      <c r="D29" s="164"/>
      <c r="E29" s="164"/>
      <c r="F29" s="166">
        <f>SUM(F30:F33)</f>
        <v>527373.93999999994</v>
      </c>
      <c r="G29" s="166">
        <f t="shared" si="1"/>
        <v>190.98495598654793</v>
      </c>
      <c r="H29" s="166"/>
      <c r="I29" s="157"/>
      <c r="J29" s="157"/>
      <c r="K29" s="157"/>
      <c r="L29" s="157"/>
      <c r="M29" s="157"/>
      <c r="N29" s="157"/>
      <c r="O29" s="157"/>
    </row>
    <row r="30" spans="1:15" x14ac:dyDescent="0.2">
      <c r="A30" s="222" t="s">
        <v>284</v>
      </c>
      <c r="B30" s="49" t="s">
        <v>194</v>
      </c>
      <c r="C30" s="162">
        <v>71200.67</v>
      </c>
      <c r="D30" s="164"/>
      <c r="E30" s="164"/>
      <c r="F30" s="46">
        <v>191853.4</v>
      </c>
      <c r="G30" s="162">
        <f t="shared" si="1"/>
        <v>269.45448687491285</v>
      </c>
      <c r="H30" s="166"/>
      <c r="I30" s="48"/>
      <c r="J30" s="48"/>
      <c r="K30" s="48"/>
      <c r="L30" s="48"/>
      <c r="M30" s="48"/>
      <c r="N30" s="48"/>
      <c r="O30" s="48"/>
    </row>
    <row r="31" spans="1:15" x14ac:dyDescent="0.2">
      <c r="A31" s="222" t="s">
        <v>285</v>
      </c>
      <c r="B31" s="49" t="s">
        <v>196</v>
      </c>
      <c r="C31" s="162">
        <v>0</v>
      </c>
      <c r="D31" s="164"/>
      <c r="E31" s="164"/>
      <c r="F31" s="46">
        <v>0</v>
      </c>
      <c r="G31" s="162" t="s">
        <v>552</v>
      </c>
      <c r="H31" s="166"/>
      <c r="I31" s="48"/>
      <c r="J31" s="48"/>
      <c r="K31" s="48"/>
      <c r="L31" s="48"/>
      <c r="M31" s="48"/>
      <c r="N31" s="48"/>
      <c r="O31" s="48"/>
    </row>
    <row r="32" spans="1:15" ht="25.5" x14ac:dyDescent="0.2">
      <c r="A32" s="222" t="s">
        <v>286</v>
      </c>
      <c r="B32" s="49" t="s">
        <v>287</v>
      </c>
      <c r="C32" s="162">
        <v>204933.09</v>
      </c>
      <c r="D32" s="164"/>
      <c r="E32" s="164"/>
      <c r="F32" s="46">
        <v>335520.53999999998</v>
      </c>
      <c r="G32" s="162">
        <f t="shared" si="1"/>
        <v>163.72199335890559</v>
      </c>
      <c r="H32" s="166"/>
      <c r="I32" s="48"/>
      <c r="J32" s="48"/>
      <c r="K32" s="48"/>
      <c r="L32" s="48"/>
      <c r="M32" s="48"/>
      <c r="N32" s="48"/>
      <c r="O32" s="48"/>
    </row>
    <row r="33" spans="1:15" ht="25.5" x14ac:dyDescent="0.2">
      <c r="A33" s="222" t="s">
        <v>288</v>
      </c>
      <c r="B33" s="49" t="s">
        <v>198</v>
      </c>
      <c r="C33" s="162">
        <v>0</v>
      </c>
      <c r="D33" s="164"/>
      <c r="E33" s="164"/>
      <c r="F33" s="46">
        <v>0</v>
      </c>
      <c r="G33" s="162" t="s">
        <v>552</v>
      </c>
      <c r="H33" s="166"/>
      <c r="I33" s="48"/>
      <c r="J33" s="48"/>
      <c r="K33" s="48"/>
      <c r="L33" s="48"/>
      <c r="M33" s="48"/>
      <c r="N33" s="48"/>
      <c r="O33" s="48"/>
    </row>
    <row r="34" spans="1:15" x14ac:dyDescent="0.2">
      <c r="A34" s="209" t="s">
        <v>40</v>
      </c>
      <c r="B34" s="210" t="s">
        <v>41</v>
      </c>
      <c r="C34" s="211">
        <f>+C35+C42</f>
        <v>1.32</v>
      </c>
      <c r="D34" s="212">
        <v>0</v>
      </c>
      <c r="E34" s="212">
        <v>0</v>
      </c>
      <c r="F34" s="211">
        <f>+F35+F42</f>
        <v>0.05</v>
      </c>
      <c r="G34" s="211" t="s">
        <v>552</v>
      </c>
      <c r="H34" s="211" t="s">
        <v>552</v>
      </c>
      <c r="I34" s="157"/>
      <c r="J34" s="157"/>
      <c r="K34" s="157"/>
      <c r="L34" s="157"/>
      <c r="M34" s="157"/>
      <c r="N34" s="157"/>
      <c r="O34" s="157"/>
    </row>
    <row r="35" spans="1:15" x14ac:dyDescent="0.2">
      <c r="A35" s="224" t="s">
        <v>42</v>
      </c>
      <c r="B35" s="168" t="s">
        <v>43</v>
      </c>
      <c r="C35" s="166">
        <f>SUM(C36:C41)</f>
        <v>1.32</v>
      </c>
      <c r="D35" s="164"/>
      <c r="E35" s="164"/>
      <c r="F35" s="166">
        <f>SUM(F36:F41)</f>
        <v>0.05</v>
      </c>
      <c r="G35" s="166" t="s">
        <v>552</v>
      </c>
      <c r="H35" s="166"/>
      <c r="I35" s="157"/>
      <c r="J35" s="157"/>
      <c r="K35" s="157"/>
      <c r="L35" s="157"/>
      <c r="M35" s="157"/>
      <c r="N35" s="157"/>
      <c r="O35" s="157"/>
    </row>
    <row r="36" spans="1:15" x14ac:dyDescent="0.2">
      <c r="A36" s="222" t="s">
        <v>289</v>
      </c>
      <c r="B36" s="49" t="s">
        <v>290</v>
      </c>
      <c r="C36" s="162">
        <v>1.32</v>
      </c>
      <c r="D36" s="164"/>
      <c r="E36" s="164"/>
      <c r="F36" s="46">
        <v>0.05</v>
      </c>
      <c r="G36" s="162" t="s">
        <v>552</v>
      </c>
      <c r="H36" s="166"/>
      <c r="I36" s="48"/>
      <c r="J36" s="48"/>
      <c r="K36" s="48"/>
      <c r="L36" s="48"/>
      <c r="M36" s="48"/>
      <c r="N36" s="48"/>
      <c r="O36" s="48"/>
    </row>
    <row r="37" spans="1:15" x14ac:dyDescent="0.2">
      <c r="A37" s="222" t="s">
        <v>291</v>
      </c>
      <c r="B37" s="49" t="s">
        <v>292</v>
      </c>
      <c r="C37" s="162">
        <v>0</v>
      </c>
      <c r="D37" s="164"/>
      <c r="E37" s="164"/>
      <c r="F37" s="46">
        <v>0</v>
      </c>
      <c r="G37" s="162" t="s">
        <v>552</v>
      </c>
      <c r="H37" s="166"/>
      <c r="I37" s="48"/>
      <c r="J37" s="48"/>
      <c r="K37" s="48"/>
      <c r="L37" s="48"/>
      <c r="M37" s="48"/>
      <c r="N37" s="48"/>
      <c r="O37" s="48"/>
    </row>
    <row r="38" spans="1:15" ht="25.5" x14ac:dyDescent="0.2">
      <c r="A38" s="222" t="s">
        <v>293</v>
      </c>
      <c r="B38" s="49" t="s">
        <v>294</v>
      </c>
      <c r="C38" s="162">
        <v>0</v>
      </c>
      <c r="D38" s="164"/>
      <c r="E38" s="164"/>
      <c r="F38" s="46">
        <v>0</v>
      </c>
      <c r="G38" s="162" t="s">
        <v>552</v>
      </c>
      <c r="H38" s="166"/>
      <c r="I38" s="48"/>
      <c r="J38" s="48"/>
      <c r="K38" s="48"/>
      <c r="L38" s="48"/>
      <c r="M38" s="48"/>
      <c r="N38" s="48"/>
      <c r="O38" s="48"/>
    </row>
    <row r="39" spans="1:15" x14ac:dyDescent="0.2">
      <c r="A39" s="222" t="s">
        <v>295</v>
      </c>
      <c r="B39" s="49" t="s">
        <v>296</v>
      </c>
      <c r="C39" s="162">
        <v>0</v>
      </c>
      <c r="D39" s="164"/>
      <c r="E39" s="164"/>
      <c r="F39" s="46">
        <v>0</v>
      </c>
      <c r="G39" s="162" t="s">
        <v>552</v>
      </c>
      <c r="H39" s="166"/>
      <c r="I39" s="48"/>
      <c r="J39" s="48"/>
      <c r="K39" s="48"/>
      <c r="L39" s="48"/>
      <c r="M39" s="48"/>
      <c r="N39" s="48"/>
      <c r="O39" s="48"/>
    </row>
    <row r="40" spans="1:15" ht="25.5" x14ac:dyDescent="0.2">
      <c r="A40" s="222" t="s">
        <v>44</v>
      </c>
      <c r="B40" s="49" t="s">
        <v>45</v>
      </c>
      <c r="C40" s="162">
        <v>0</v>
      </c>
      <c r="D40" s="164"/>
      <c r="E40" s="164"/>
      <c r="F40" s="46">
        <v>0</v>
      </c>
      <c r="G40" s="162" t="s">
        <v>552</v>
      </c>
      <c r="H40" s="166"/>
      <c r="I40" s="48"/>
      <c r="J40" s="48"/>
      <c r="K40" s="48"/>
      <c r="L40" s="48"/>
      <c r="M40" s="48"/>
      <c r="N40" s="48"/>
      <c r="O40" s="48"/>
    </row>
    <row r="41" spans="1:15" x14ac:dyDescent="0.2">
      <c r="A41" s="222" t="s">
        <v>297</v>
      </c>
      <c r="B41" s="49" t="s">
        <v>298</v>
      </c>
      <c r="C41" s="162">
        <v>0</v>
      </c>
      <c r="D41" s="164"/>
      <c r="E41" s="164"/>
      <c r="F41" s="46">
        <v>0</v>
      </c>
      <c r="G41" s="162" t="s">
        <v>552</v>
      </c>
      <c r="H41" s="166"/>
      <c r="I41" s="48"/>
      <c r="J41" s="48"/>
      <c r="K41" s="48"/>
      <c r="L41" s="48"/>
      <c r="M41" s="48"/>
      <c r="N41" s="48"/>
      <c r="O41" s="48"/>
    </row>
    <row r="42" spans="1:15" x14ac:dyDescent="0.2">
      <c r="A42" s="224" t="s">
        <v>299</v>
      </c>
      <c r="B42" s="168" t="s">
        <v>300</v>
      </c>
      <c r="C42" s="166">
        <f>+C43+C44</f>
        <v>0</v>
      </c>
      <c r="D42" s="164"/>
      <c r="E42" s="164"/>
      <c r="F42" s="166">
        <f>+F43+F44</f>
        <v>0</v>
      </c>
      <c r="G42" s="166" t="s">
        <v>552</v>
      </c>
      <c r="H42" s="166"/>
      <c r="I42" s="157"/>
      <c r="J42" s="157"/>
      <c r="K42" s="157"/>
      <c r="L42" s="157"/>
      <c r="M42" s="157"/>
      <c r="N42" s="157"/>
      <c r="O42" s="157"/>
    </row>
    <row r="43" spans="1:15" x14ac:dyDescent="0.2">
      <c r="A43" s="222" t="s">
        <v>301</v>
      </c>
      <c r="B43" s="49" t="s">
        <v>302</v>
      </c>
      <c r="C43" s="162">
        <v>0</v>
      </c>
      <c r="D43" s="164"/>
      <c r="E43" s="164"/>
      <c r="F43" s="46">
        <v>0</v>
      </c>
      <c r="G43" s="162" t="s">
        <v>552</v>
      </c>
      <c r="H43" s="166"/>
      <c r="I43" s="48"/>
      <c r="J43" s="48"/>
      <c r="K43" s="48"/>
      <c r="L43" s="48"/>
      <c r="M43" s="48"/>
      <c r="N43" s="48"/>
      <c r="O43" s="48"/>
    </row>
    <row r="44" spans="1:15" x14ac:dyDescent="0.2">
      <c r="A44" s="222" t="s">
        <v>303</v>
      </c>
      <c r="B44" s="49" t="s">
        <v>304</v>
      </c>
      <c r="C44" s="162">
        <v>0</v>
      </c>
      <c r="D44" s="164"/>
      <c r="E44" s="164"/>
      <c r="F44" s="46">
        <v>0</v>
      </c>
      <c r="G44" s="162" t="s">
        <v>552</v>
      </c>
      <c r="H44" s="166"/>
      <c r="I44" s="48"/>
      <c r="J44" s="48"/>
      <c r="K44" s="48"/>
      <c r="L44" s="48"/>
      <c r="M44" s="48"/>
      <c r="N44" s="48"/>
      <c r="O44" s="48"/>
    </row>
    <row r="45" spans="1:15" ht="25.5" x14ac:dyDescent="0.2">
      <c r="A45" s="209" t="s">
        <v>46</v>
      </c>
      <c r="B45" s="210" t="s">
        <v>47</v>
      </c>
      <c r="C45" s="211">
        <f>+C46+C48</f>
        <v>151952.79999999999</v>
      </c>
      <c r="D45" s="212">
        <v>1009600</v>
      </c>
      <c r="E45" s="212">
        <v>0</v>
      </c>
      <c r="F45" s="211">
        <f>+F46+F48</f>
        <v>165634.54</v>
      </c>
      <c r="G45" s="211">
        <f>+F45/C45*100</f>
        <v>109.00394069737447</v>
      </c>
      <c r="H45" s="211">
        <f t="shared" si="0"/>
        <v>16.405956814580033</v>
      </c>
      <c r="I45" s="157"/>
      <c r="J45" s="157"/>
      <c r="K45" s="157"/>
      <c r="L45" s="157"/>
      <c r="M45" s="157"/>
      <c r="N45" s="157"/>
      <c r="O45" s="157"/>
    </row>
    <row r="46" spans="1:15" x14ac:dyDescent="0.2">
      <c r="A46" s="224" t="s">
        <v>305</v>
      </c>
      <c r="B46" s="168" t="s">
        <v>306</v>
      </c>
      <c r="C46" s="166">
        <f>+C47</f>
        <v>0</v>
      </c>
      <c r="D46" s="164"/>
      <c r="E46" s="164"/>
      <c r="F46" s="166">
        <f>+F47</f>
        <v>0</v>
      </c>
      <c r="G46" s="166" t="s">
        <v>552</v>
      </c>
      <c r="H46" s="166"/>
      <c r="I46" s="157"/>
      <c r="J46" s="157"/>
      <c r="K46" s="157"/>
      <c r="L46" s="157"/>
      <c r="M46" s="157"/>
      <c r="N46" s="157"/>
      <c r="O46" s="157"/>
    </row>
    <row r="47" spans="1:15" x14ac:dyDescent="0.2">
      <c r="A47" s="222" t="s">
        <v>307</v>
      </c>
      <c r="B47" s="49" t="s">
        <v>308</v>
      </c>
      <c r="C47" s="162">
        <v>0</v>
      </c>
      <c r="D47" s="164"/>
      <c r="E47" s="164"/>
      <c r="F47" s="46">
        <v>0</v>
      </c>
      <c r="G47" s="162" t="s">
        <v>552</v>
      </c>
      <c r="H47" s="166"/>
      <c r="I47" s="48"/>
      <c r="J47" s="48"/>
      <c r="K47" s="48"/>
      <c r="L47" s="48"/>
      <c r="M47" s="48"/>
      <c r="N47" s="48"/>
      <c r="O47" s="48"/>
    </row>
    <row r="48" spans="1:15" x14ac:dyDescent="0.2">
      <c r="A48" s="224" t="s">
        <v>48</v>
      </c>
      <c r="B48" s="168" t="s">
        <v>49</v>
      </c>
      <c r="C48" s="166">
        <f>+C49+C50</f>
        <v>151952.79999999999</v>
      </c>
      <c r="D48" s="164"/>
      <c r="E48" s="164"/>
      <c r="F48" s="166">
        <f>+F49+F50</f>
        <v>165634.54</v>
      </c>
      <c r="G48" s="166">
        <f t="shared" si="1"/>
        <v>109.00394069737447</v>
      </c>
      <c r="H48" s="166"/>
      <c r="I48" s="157"/>
      <c r="J48" s="157"/>
      <c r="K48" s="157"/>
      <c r="L48" s="157"/>
      <c r="M48" s="157"/>
      <c r="N48" s="157"/>
      <c r="O48" s="157"/>
    </row>
    <row r="49" spans="1:15" x14ac:dyDescent="0.2">
      <c r="A49" s="222" t="s">
        <v>309</v>
      </c>
      <c r="B49" s="49" t="s">
        <v>310</v>
      </c>
      <c r="C49" s="162">
        <v>0</v>
      </c>
      <c r="D49" s="164"/>
      <c r="E49" s="164"/>
      <c r="F49" s="46">
        <v>0</v>
      </c>
      <c r="G49" s="162" t="s">
        <v>552</v>
      </c>
      <c r="H49" s="166"/>
      <c r="I49" s="48"/>
      <c r="J49" s="48"/>
      <c r="K49" s="48"/>
      <c r="L49" s="48"/>
      <c r="M49" s="48"/>
      <c r="N49" s="48"/>
      <c r="O49" s="48"/>
    </row>
    <row r="50" spans="1:15" x14ac:dyDescent="0.2">
      <c r="A50" s="222" t="s">
        <v>50</v>
      </c>
      <c r="B50" s="49" t="s">
        <v>51</v>
      </c>
      <c r="C50" s="162">
        <v>151952.79999999999</v>
      </c>
      <c r="D50" s="164"/>
      <c r="E50" s="164"/>
      <c r="F50" s="46">
        <v>165634.54</v>
      </c>
      <c r="G50" s="162">
        <f t="shared" si="1"/>
        <v>109.00394069737447</v>
      </c>
      <c r="H50" s="166"/>
      <c r="I50" s="48"/>
      <c r="J50" s="48"/>
      <c r="K50" s="48"/>
      <c r="L50" s="48"/>
      <c r="M50" s="48"/>
      <c r="N50" s="48"/>
      <c r="O50" s="48"/>
    </row>
    <row r="51" spans="1:15" ht="25.5" x14ac:dyDescent="0.2">
      <c r="A51" s="209" t="s">
        <v>311</v>
      </c>
      <c r="B51" s="210" t="s">
        <v>312</v>
      </c>
      <c r="C51" s="211">
        <f>+C52+C55</f>
        <v>325322.13</v>
      </c>
      <c r="D51" s="212">
        <v>734155</v>
      </c>
      <c r="E51" s="212">
        <v>0</v>
      </c>
      <c r="F51" s="211">
        <f>+F52+F55</f>
        <v>419514.9</v>
      </c>
      <c r="G51" s="211">
        <f>+F51/C51*100</f>
        <v>128.95369275985007</v>
      </c>
      <c r="H51" s="211">
        <f t="shared" si="0"/>
        <v>57.14255164100225</v>
      </c>
      <c r="I51" s="157"/>
      <c r="J51" s="157"/>
      <c r="K51" s="157"/>
      <c r="L51" s="157"/>
      <c r="M51" s="157"/>
      <c r="N51" s="157"/>
      <c r="O51" s="157"/>
    </row>
    <row r="52" spans="1:15" x14ac:dyDescent="0.2">
      <c r="A52" s="224" t="s">
        <v>313</v>
      </c>
      <c r="B52" s="168" t="s">
        <v>314</v>
      </c>
      <c r="C52" s="166">
        <f>+C53+C54</f>
        <v>262614.11</v>
      </c>
      <c r="D52" s="164"/>
      <c r="E52" s="164"/>
      <c r="F52" s="166">
        <f>+F53+F54</f>
        <v>180048.5</v>
      </c>
      <c r="G52" s="166">
        <f t="shared" si="1"/>
        <v>68.560101359367181</v>
      </c>
      <c r="H52" s="166"/>
      <c r="I52" s="157"/>
      <c r="J52" s="157"/>
      <c r="K52" s="157"/>
      <c r="L52" s="157"/>
      <c r="M52" s="157"/>
      <c r="N52" s="157"/>
      <c r="O52" s="157"/>
    </row>
    <row r="53" spans="1:15" x14ac:dyDescent="0.2">
      <c r="A53" s="222" t="s">
        <v>315</v>
      </c>
      <c r="B53" s="49" t="s">
        <v>316</v>
      </c>
      <c r="C53" s="162">
        <v>1085.5899999999999</v>
      </c>
      <c r="D53" s="164"/>
      <c r="E53" s="164"/>
      <c r="F53" s="46">
        <v>2089.1799999999998</v>
      </c>
      <c r="G53" s="162">
        <f t="shared" si="1"/>
        <v>192.4465037445076</v>
      </c>
      <c r="H53" s="166"/>
      <c r="I53" s="48"/>
      <c r="J53" s="48"/>
      <c r="K53" s="48"/>
      <c r="L53" s="48"/>
      <c r="M53" s="48"/>
      <c r="N53" s="48"/>
      <c r="O53" s="48"/>
    </row>
    <row r="54" spans="1:15" x14ac:dyDescent="0.2">
      <c r="A54" s="222" t="s">
        <v>317</v>
      </c>
      <c r="B54" s="49" t="s">
        <v>318</v>
      </c>
      <c r="C54" s="162">
        <v>261528.52</v>
      </c>
      <c r="D54" s="164"/>
      <c r="E54" s="164"/>
      <c r="F54" s="46">
        <v>177959.32</v>
      </c>
      <c r="G54" s="162">
        <f t="shared" si="1"/>
        <v>68.045855954830486</v>
      </c>
      <c r="H54" s="166"/>
      <c r="I54" s="48"/>
      <c r="J54" s="48"/>
      <c r="K54" s="48"/>
      <c r="L54" s="48"/>
      <c r="M54" s="48"/>
      <c r="N54" s="48"/>
      <c r="O54" s="48"/>
    </row>
    <row r="55" spans="1:15" x14ac:dyDescent="0.2">
      <c r="A55" s="224" t="s">
        <v>319</v>
      </c>
      <c r="B55" s="168" t="s">
        <v>320</v>
      </c>
      <c r="C55" s="166">
        <f>+C56+C57</f>
        <v>62708.02</v>
      </c>
      <c r="D55" s="164"/>
      <c r="E55" s="164"/>
      <c r="F55" s="166">
        <f>+F56+F57</f>
        <v>239466.4</v>
      </c>
      <c r="G55" s="166">
        <f t="shared" si="1"/>
        <v>381.87523701115106</v>
      </c>
      <c r="H55" s="166"/>
      <c r="I55" s="157"/>
      <c r="J55" s="157"/>
      <c r="K55" s="157"/>
      <c r="L55" s="157"/>
      <c r="M55" s="157"/>
      <c r="N55" s="157"/>
      <c r="O55" s="157"/>
    </row>
    <row r="56" spans="1:15" x14ac:dyDescent="0.2">
      <c r="A56" s="222" t="s">
        <v>321</v>
      </c>
      <c r="B56" s="49" t="s">
        <v>208</v>
      </c>
      <c r="C56" s="162">
        <v>62708.02</v>
      </c>
      <c r="D56" s="164"/>
      <c r="E56" s="164"/>
      <c r="F56" s="46">
        <v>239466.4</v>
      </c>
      <c r="G56" s="162">
        <f t="shared" si="1"/>
        <v>381.87523701115106</v>
      </c>
      <c r="H56" s="166"/>
      <c r="I56" s="48"/>
      <c r="J56" s="48"/>
      <c r="K56" s="48"/>
      <c r="L56" s="48"/>
      <c r="M56" s="48"/>
      <c r="N56" s="48"/>
      <c r="O56" s="48"/>
    </row>
    <row r="57" spans="1:15" x14ac:dyDescent="0.2">
      <c r="A57" s="222" t="s">
        <v>322</v>
      </c>
      <c r="B57" s="49" t="s">
        <v>214</v>
      </c>
      <c r="C57" s="162">
        <v>0</v>
      </c>
      <c r="D57" s="164"/>
      <c r="E57" s="164"/>
      <c r="F57" s="46">
        <v>0</v>
      </c>
      <c r="G57" s="162" t="s">
        <v>552</v>
      </c>
      <c r="H57" s="166"/>
      <c r="I57" s="48"/>
      <c r="J57" s="48"/>
      <c r="K57" s="48"/>
      <c r="L57" s="48"/>
      <c r="M57" s="48"/>
      <c r="N57" s="48"/>
      <c r="O57" s="48"/>
    </row>
    <row r="58" spans="1:15" x14ac:dyDescent="0.2">
      <c r="A58" s="209">
        <v>67</v>
      </c>
      <c r="B58" s="210" t="s">
        <v>530</v>
      </c>
      <c r="C58" s="211">
        <f>+C59+C63</f>
        <v>3341261.19</v>
      </c>
      <c r="D58" s="212">
        <v>7817088</v>
      </c>
      <c r="E58" s="212">
        <v>0</v>
      </c>
      <c r="F58" s="211">
        <f>+F59+F63</f>
        <v>3987953.7</v>
      </c>
      <c r="G58" s="211">
        <f>+F58/C58*100</f>
        <v>119.35474281195</v>
      </c>
      <c r="H58" s="211">
        <f t="shared" si="0"/>
        <v>51.015847589281329</v>
      </c>
      <c r="I58" s="157"/>
      <c r="J58" s="157"/>
      <c r="K58" s="157"/>
      <c r="L58" s="157"/>
      <c r="M58" s="157"/>
      <c r="N58" s="157"/>
      <c r="O58" s="157"/>
    </row>
    <row r="59" spans="1:15" x14ac:dyDescent="0.2">
      <c r="A59" s="224">
        <v>671</v>
      </c>
      <c r="B59" s="168" t="s">
        <v>530</v>
      </c>
      <c r="C59" s="166">
        <f>+C60+C61+C62</f>
        <v>3341261.19</v>
      </c>
      <c r="D59" s="164"/>
      <c r="E59" s="164"/>
      <c r="F59" s="166">
        <f>+F60+F61+F62</f>
        <v>3987953.7</v>
      </c>
      <c r="G59" s="166">
        <f t="shared" si="1"/>
        <v>119.35474281195</v>
      </c>
      <c r="H59" s="166"/>
      <c r="I59" s="157"/>
      <c r="J59" s="157"/>
      <c r="K59" s="157"/>
      <c r="L59" s="157"/>
      <c r="M59" s="157"/>
      <c r="N59" s="157"/>
      <c r="O59" s="157"/>
    </row>
    <row r="60" spans="1:15" s="207" customFormat="1" x14ac:dyDescent="0.2">
      <c r="A60" s="222">
        <v>6711</v>
      </c>
      <c r="B60" s="158" t="s">
        <v>548</v>
      </c>
      <c r="C60" s="204">
        <v>3341261.19</v>
      </c>
      <c r="D60" s="205"/>
      <c r="E60" s="205"/>
      <c r="F60" s="204">
        <v>3987953.7</v>
      </c>
      <c r="G60" s="204">
        <f t="shared" si="1"/>
        <v>119.35474281195</v>
      </c>
      <c r="H60" s="206"/>
      <c r="I60" s="157"/>
      <c r="J60" s="157"/>
      <c r="K60" s="157"/>
      <c r="L60" s="157"/>
      <c r="M60" s="157"/>
      <c r="N60" s="157"/>
      <c r="O60" s="157"/>
    </row>
    <row r="61" spans="1:15" s="207" customFormat="1" ht="25.5" x14ac:dyDescent="0.2">
      <c r="A61" s="222">
        <v>6712</v>
      </c>
      <c r="B61" s="158" t="s">
        <v>549</v>
      </c>
      <c r="C61" s="204">
        <v>0</v>
      </c>
      <c r="D61" s="205"/>
      <c r="E61" s="205"/>
      <c r="F61" s="204">
        <v>0</v>
      </c>
      <c r="G61" s="204" t="s">
        <v>552</v>
      </c>
      <c r="H61" s="206"/>
      <c r="I61" s="157"/>
      <c r="J61" s="157"/>
      <c r="K61" s="157"/>
      <c r="L61" s="157"/>
      <c r="M61" s="157"/>
      <c r="N61" s="157"/>
      <c r="O61" s="157"/>
    </row>
    <row r="62" spans="1:15" s="207" customFormat="1" ht="25.5" x14ac:dyDescent="0.2">
      <c r="A62" s="222">
        <v>6714</v>
      </c>
      <c r="B62" s="158" t="s">
        <v>550</v>
      </c>
      <c r="C62" s="204">
        <v>0</v>
      </c>
      <c r="D62" s="205"/>
      <c r="E62" s="205"/>
      <c r="F62" s="204">
        <v>0</v>
      </c>
      <c r="G62" s="204" t="s">
        <v>552</v>
      </c>
      <c r="H62" s="206"/>
      <c r="I62" s="157"/>
      <c r="J62" s="157"/>
      <c r="K62" s="157"/>
      <c r="L62" s="157"/>
      <c r="M62" s="157"/>
      <c r="N62" s="157"/>
      <c r="O62" s="157"/>
    </row>
    <row r="63" spans="1:15" x14ac:dyDescent="0.2">
      <c r="A63" s="222">
        <v>673</v>
      </c>
      <c r="B63" s="168" t="s">
        <v>538</v>
      </c>
      <c r="C63" s="166">
        <f>+C64</f>
        <v>0</v>
      </c>
      <c r="D63" s="164"/>
      <c r="E63" s="164"/>
      <c r="F63" s="166">
        <f>+F64</f>
        <v>0</v>
      </c>
      <c r="G63" s="166" t="s">
        <v>552</v>
      </c>
      <c r="H63" s="166"/>
      <c r="I63" s="157"/>
      <c r="J63" s="157"/>
      <c r="K63" s="157"/>
      <c r="L63" s="157"/>
      <c r="M63" s="157"/>
      <c r="N63" s="157"/>
      <c r="O63" s="157"/>
    </row>
    <row r="64" spans="1:15" x14ac:dyDescent="0.2">
      <c r="A64" s="159">
        <v>6731</v>
      </c>
      <c r="B64" s="158" t="s">
        <v>538</v>
      </c>
      <c r="C64" s="162">
        <v>0</v>
      </c>
      <c r="D64" s="164"/>
      <c r="E64" s="164"/>
      <c r="F64" s="162">
        <v>0</v>
      </c>
      <c r="G64" s="162" t="s">
        <v>552</v>
      </c>
      <c r="H64" s="166"/>
      <c r="I64" s="157"/>
      <c r="J64" s="157"/>
      <c r="K64" s="157"/>
      <c r="L64" s="157"/>
      <c r="M64" s="157"/>
      <c r="N64" s="157"/>
      <c r="O64" s="157"/>
    </row>
    <row r="65" spans="1:15" x14ac:dyDescent="0.2">
      <c r="A65" s="209" t="s">
        <v>323</v>
      </c>
      <c r="B65" s="210" t="s">
        <v>324</v>
      </c>
      <c r="C65" s="211">
        <f>+C66+C68</f>
        <v>0</v>
      </c>
      <c r="D65" s="212">
        <v>0</v>
      </c>
      <c r="E65" s="212">
        <v>0</v>
      </c>
      <c r="F65" s="211">
        <f>+F66+F68</f>
        <v>0</v>
      </c>
      <c r="G65" s="211" t="s">
        <v>552</v>
      </c>
      <c r="H65" s="211" t="s">
        <v>552</v>
      </c>
      <c r="I65" s="157"/>
      <c r="J65" s="157"/>
      <c r="K65" s="157"/>
      <c r="L65" s="157"/>
      <c r="M65" s="157"/>
      <c r="N65" s="157"/>
      <c r="O65" s="157"/>
    </row>
    <row r="66" spans="1:15" x14ac:dyDescent="0.2">
      <c r="A66" s="224" t="s">
        <v>325</v>
      </c>
      <c r="B66" s="168" t="s">
        <v>326</v>
      </c>
      <c r="C66" s="166">
        <f>+C67</f>
        <v>0</v>
      </c>
      <c r="D66" s="164"/>
      <c r="E66" s="164"/>
      <c r="F66" s="166">
        <f>+F67</f>
        <v>0</v>
      </c>
      <c r="G66" s="166" t="s">
        <v>552</v>
      </c>
      <c r="H66" s="166"/>
      <c r="I66" s="157"/>
      <c r="J66" s="157"/>
      <c r="K66" s="157"/>
      <c r="L66" s="157"/>
      <c r="M66" s="157"/>
      <c r="N66" s="157"/>
      <c r="O66" s="157"/>
    </row>
    <row r="67" spans="1:15" x14ac:dyDescent="0.2">
      <c r="A67" s="222" t="s">
        <v>327</v>
      </c>
      <c r="B67" s="49" t="s">
        <v>328</v>
      </c>
      <c r="C67" s="162">
        <v>0</v>
      </c>
      <c r="D67" s="164"/>
      <c r="E67" s="164"/>
      <c r="F67" s="46">
        <v>0</v>
      </c>
      <c r="G67" s="162" t="s">
        <v>552</v>
      </c>
      <c r="H67" s="166"/>
      <c r="I67" s="48"/>
      <c r="J67" s="48"/>
      <c r="K67" s="48"/>
      <c r="L67" s="48"/>
      <c r="M67" s="48"/>
      <c r="N67" s="48"/>
      <c r="O67" s="48"/>
    </row>
    <row r="68" spans="1:15" x14ac:dyDescent="0.2">
      <c r="A68" s="224" t="s">
        <v>329</v>
      </c>
      <c r="B68" s="168" t="s">
        <v>330</v>
      </c>
      <c r="C68" s="166">
        <f>+C69</f>
        <v>0</v>
      </c>
      <c r="D68" s="164"/>
      <c r="E68" s="164"/>
      <c r="F68" s="166">
        <f>+F69</f>
        <v>0</v>
      </c>
      <c r="G68" s="166" t="s">
        <v>552</v>
      </c>
      <c r="H68" s="166"/>
      <c r="I68" s="157"/>
      <c r="J68" s="157"/>
      <c r="K68" s="157"/>
      <c r="L68" s="157"/>
      <c r="M68" s="157"/>
      <c r="N68" s="157"/>
      <c r="O68" s="157"/>
    </row>
    <row r="69" spans="1:15" x14ac:dyDescent="0.2">
      <c r="A69" s="222" t="s">
        <v>331</v>
      </c>
      <c r="B69" s="49" t="s">
        <v>330</v>
      </c>
      <c r="C69" s="162">
        <v>0</v>
      </c>
      <c r="D69" s="164"/>
      <c r="E69" s="164"/>
      <c r="F69" s="46">
        <v>0</v>
      </c>
      <c r="G69" s="162" t="s">
        <v>552</v>
      </c>
      <c r="H69" s="166"/>
      <c r="I69" s="48"/>
      <c r="J69" s="48"/>
      <c r="K69" s="48"/>
      <c r="L69" s="48"/>
      <c r="M69" s="48"/>
      <c r="N69" s="48"/>
      <c r="O69" s="48"/>
    </row>
    <row r="70" spans="1:15" x14ac:dyDescent="0.2">
      <c r="A70" s="179" t="s">
        <v>332</v>
      </c>
      <c r="B70" s="180" t="s">
        <v>333</v>
      </c>
      <c r="C70" s="181">
        <f>+C71+C76</f>
        <v>701</v>
      </c>
      <c r="D70" s="181">
        <f>+D71+D76</f>
        <v>2000</v>
      </c>
      <c r="E70" s="182">
        <f>+E71+E76</f>
        <v>0</v>
      </c>
      <c r="F70" s="181">
        <f>+F71+F76</f>
        <v>49</v>
      </c>
      <c r="G70" s="183">
        <f>+F70/C70*100</f>
        <v>6.990014265335236</v>
      </c>
      <c r="H70" s="183">
        <f t="shared" si="0"/>
        <v>2.4500000000000002</v>
      </c>
      <c r="I70" s="154"/>
      <c r="J70" s="154"/>
      <c r="K70" s="154"/>
      <c r="L70" s="154"/>
      <c r="M70" s="154"/>
      <c r="N70" s="154"/>
      <c r="O70" s="154"/>
    </row>
    <row r="71" spans="1:15" x14ac:dyDescent="0.2">
      <c r="A71" s="209" t="s">
        <v>334</v>
      </c>
      <c r="B71" s="210" t="s">
        <v>335</v>
      </c>
      <c r="C71" s="211">
        <f>+C72+C74</f>
        <v>0</v>
      </c>
      <c r="D71" s="212">
        <v>0</v>
      </c>
      <c r="E71" s="212"/>
      <c r="F71" s="211">
        <f>+F72+F74</f>
        <v>0</v>
      </c>
      <c r="G71" s="211" t="s">
        <v>552</v>
      </c>
      <c r="H71" s="211" t="s">
        <v>552</v>
      </c>
      <c r="I71" s="157"/>
      <c r="J71" s="157"/>
      <c r="K71" s="157"/>
      <c r="L71" s="157"/>
      <c r="M71" s="157"/>
      <c r="N71" s="157"/>
      <c r="O71" s="157"/>
    </row>
    <row r="72" spans="1:15" x14ac:dyDescent="0.2">
      <c r="A72" s="224" t="s">
        <v>336</v>
      </c>
      <c r="B72" s="168" t="s">
        <v>337</v>
      </c>
      <c r="C72" s="166">
        <f>+C73</f>
        <v>0</v>
      </c>
      <c r="D72" s="164"/>
      <c r="E72" s="164"/>
      <c r="F72" s="166">
        <f>+F73</f>
        <v>0</v>
      </c>
      <c r="G72" s="166" t="s">
        <v>552</v>
      </c>
      <c r="H72" s="166"/>
      <c r="I72" s="157"/>
      <c r="J72" s="157"/>
      <c r="K72" s="157"/>
      <c r="L72" s="157"/>
      <c r="M72" s="157"/>
      <c r="N72" s="157"/>
      <c r="O72" s="157"/>
    </row>
    <row r="73" spans="1:15" x14ac:dyDescent="0.2">
      <c r="A73" s="222" t="s">
        <v>338</v>
      </c>
      <c r="B73" s="49" t="s">
        <v>339</v>
      </c>
      <c r="C73" s="162">
        <v>0</v>
      </c>
      <c r="D73" s="164"/>
      <c r="E73" s="164"/>
      <c r="F73" s="46">
        <v>0</v>
      </c>
      <c r="G73" s="162" t="s">
        <v>552</v>
      </c>
      <c r="H73" s="166"/>
      <c r="I73" s="48"/>
      <c r="J73" s="48"/>
      <c r="K73" s="48"/>
      <c r="L73" s="48"/>
      <c r="M73" s="48"/>
      <c r="N73" s="48"/>
      <c r="O73" s="48"/>
    </row>
    <row r="74" spans="1:15" x14ac:dyDescent="0.2">
      <c r="A74" s="222" t="s">
        <v>340</v>
      </c>
      <c r="B74" s="168" t="s">
        <v>341</v>
      </c>
      <c r="C74" s="166">
        <f>+C75</f>
        <v>0</v>
      </c>
      <c r="D74" s="164"/>
      <c r="E74" s="164"/>
      <c r="F74" s="166">
        <f>+F75</f>
        <v>0</v>
      </c>
      <c r="G74" s="166" t="s">
        <v>552</v>
      </c>
      <c r="H74" s="166"/>
      <c r="I74" s="157"/>
      <c r="J74" s="157"/>
      <c r="K74" s="157"/>
      <c r="L74" s="157"/>
      <c r="M74" s="157"/>
      <c r="N74" s="157"/>
      <c r="O74" s="157"/>
    </row>
    <row r="75" spans="1:15" x14ac:dyDescent="0.2">
      <c r="A75" s="159" t="s">
        <v>342</v>
      </c>
      <c r="B75" s="49" t="s">
        <v>343</v>
      </c>
      <c r="C75" s="162">
        <v>0</v>
      </c>
      <c r="D75" s="164"/>
      <c r="E75" s="164"/>
      <c r="F75" s="46">
        <v>0</v>
      </c>
      <c r="G75" s="162" t="s">
        <v>552</v>
      </c>
      <c r="H75" s="166"/>
      <c r="I75" s="48"/>
      <c r="J75" s="48"/>
      <c r="K75" s="48"/>
      <c r="L75" s="48"/>
      <c r="M75" s="48"/>
      <c r="N75" s="48"/>
      <c r="O75" s="48"/>
    </row>
    <row r="76" spans="1:15" x14ac:dyDescent="0.2">
      <c r="A76" s="209" t="s">
        <v>344</v>
      </c>
      <c r="B76" s="210" t="s">
        <v>345</v>
      </c>
      <c r="C76" s="211">
        <f>+C77+C80+C84+C87</f>
        <v>701</v>
      </c>
      <c r="D76" s="212">
        <v>2000</v>
      </c>
      <c r="E76" s="212">
        <v>0</v>
      </c>
      <c r="F76" s="211">
        <f>+F77+F80+F84+F87</f>
        <v>49</v>
      </c>
      <c r="G76" s="211">
        <f>+F76/C76*100</f>
        <v>6.990014265335236</v>
      </c>
      <c r="H76" s="211">
        <f t="shared" ref="H76" si="2">+F76/D76*100</f>
        <v>2.4500000000000002</v>
      </c>
      <c r="I76" s="48"/>
      <c r="J76" s="48"/>
      <c r="K76" s="48"/>
      <c r="L76" s="48"/>
      <c r="M76" s="48"/>
      <c r="N76" s="48"/>
      <c r="O76" s="48"/>
    </row>
    <row r="77" spans="1:15" x14ac:dyDescent="0.2">
      <c r="A77" s="224" t="s">
        <v>346</v>
      </c>
      <c r="B77" s="168" t="s">
        <v>347</v>
      </c>
      <c r="C77" s="166">
        <f>+C78+C79</f>
        <v>0</v>
      </c>
      <c r="D77" s="164"/>
      <c r="E77" s="164"/>
      <c r="F77" s="166">
        <f>+F78+F79</f>
        <v>0</v>
      </c>
      <c r="G77" s="166" t="s">
        <v>552</v>
      </c>
      <c r="H77" s="166"/>
      <c r="I77" s="157"/>
      <c r="J77" s="157"/>
      <c r="K77" s="157"/>
      <c r="L77" s="157"/>
      <c r="M77" s="157"/>
      <c r="N77" s="157"/>
      <c r="O77" s="157"/>
    </row>
    <row r="78" spans="1:15" x14ac:dyDescent="0.2">
      <c r="A78" s="222" t="s">
        <v>348</v>
      </c>
      <c r="B78" s="49" t="s">
        <v>349</v>
      </c>
      <c r="C78" s="162">
        <v>0</v>
      </c>
      <c r="D78" s="164"/>
      <c r="E78" s="164"/>
      <c r="F78" s="46">
        <v>0</v>
      </c>
      <c r="G78" s="162" t="s">
        <v>552</v>
      </c>
      <c r="H78" s="166"/>
      <c r="I78" s="48"/>
      <c r="J78" s="48"/>
      <c r="K78" s="48"/>
      <c r="L78" s="48"/>
      <c r="M78" s="48"/>
      <c r="N78" s="48"/>
      <c r="O78" s="48"/>
    </row>
    <row r="79" spans="1:15" x14ac:dyDescent="0.2">
      <c r="A79" s="222" t="s">
        <v>350</v>
      </c>
      <c r="B79" s="49" t="s">
        <v>234</v>
      </c>
      <c r="C79" s="162">
        <v>0</v>
      </c>
      <c r="D79" s="164"/>
      <c r="E79" s="164"/>
      <c r="F79" s="46">
        <v>0</v>
      </c>
      <c r="G79" s="162" t="s">
        <v>552</v>
      </c>
      <c r="H79" s="166"/>
      <c r="I79" s="48"/>
      <c r="J79" s="48"/>
      <c r="K79" s="48"/>
      <c r="L79" s="48"/>
      <c r="M79" s="48"/>
      <c r="N79" s="48"/>
      <c r="O79" s="48"/>
    </row>
    <row r="80" spans="1:15" x14ac:dyDescent="0.2">
      <c r="A80" s="224" t="s">
        <v>351</v>
      </c>
      <c r="B80" s="168" t="s">
        <v>352</v>
      </c>
      <c r="C80" s="166">
        <f>+C81+C82+C83</f>
        <v>701</v>
      </c>
      <c r="D80" s="164"/>
      <c r="E80" s="164"/>
      <c r="F80" s="166">
        <f>+F81+F82+F83</f>
        <v>49</v>
      </c>
      <c r="G80" s="166">
        <f t="shared" ref="G80:G81" si="3">+F80/C80*100</f>
        <v>6.990014265335236</v>
      </c>
      <c r="H80" s="166"/>
      <c r="I80" s="157"/>
      <c r="J80" s="157"/>
      <c r="K80" s="157"/>
      <c r="L80" s="157"/>
      <c r="M80" s="157"/>
      <c r="N80" s="157"/>
      <c r="O80" s="157"/>
    </row>
    <row r="81" spans="1:15" x14ac:dyDescent="0.2">
      <c r="A81" s="222" t="s">
        <v>353</v>
      </c>
      <c r="B81" s="49" t="s">
        <v>238</v>
      </c>
      <c r="C81" s="162">
        <v>701</v>
      </c>
      <c r="D81" s="164"/>
      <c r="E81" s="164"/>
      <c r="F81" s="46">
        <v>49</v>
      </c>
      <c r="G81" s="162">
        <f t="shared" si="3"/>
        <v>6.990014265335236</v>
      </c>
      <c r="H81" s="166"/>
      <c r="I81" s="48"/>
      <c r="J81" s="48"/>
      <c r="K81" s="48"/>
      <c r="L81" s="48"/>
      <c r="M81" s="48"/>
      <c r="N81" s="48"/>
      <c r="O81" s="48"/>
    </row>
    <row r="82" spans="1:15" x14ac:dyDescent="0.2">
      <c r="A82" s="222" t="s">
        <v>354</v>
      </c>
      <c r="B82" s="49" t="s">
        <v>355</v>
      </c>
      <c r="C82" s="162">
        <v>0</v>
      </c>
      <c r="D82" s="164"/>
      <c r="E82" s="164"/>
      <c r="F82" s="46">
        <v>0</v>
      </c>
      <c r="G82" s="162" t="s">
        <v>552</v>
      </c>
      <c r="H82" s="166"/>
      <c r="I82" s="48"/>
      <c r="J82" s="48"/>
      <c r="K82" s="48"/>
      <c r="L82" s="48"/>
      <c r="M82" s="48"/>
      <c r="N82" s="48"/>
      <c r="O82" s="48"/>
    </row>
    <row r="83" spans="1:15" x14ac:dyDescent="0.2">
      <c r="A83" s="222" t="s">
        <v>356</v>
      </c>
      <c r="B83" s="49" t="s">
        <v>357</v>
      </c>
      <c r="C83" s="162">
        <v>0</v>
      </c>
      <c r="D83" s="164"/>
      <c r="E83" s="164"/>
      <c r="F83" s="46">
        <v>0</v>
      </c>
      <c r="G83" s="162" t="s">
        <v>552</v>
      </c>
      <c r="H83" s="166"/>
      <c r="I83" s="48"/>
      <c r="J83" s="48"/>
      <c r="K83" s="48"/>
      <c r="L83" s="48"/>
      <c r="M83" s="48"/>
      <c r="N83" s="48"/>
      <c r="O83" s="48"/>
    </row>
    <row r="84" spans="1:15" x14ac:dyDescent="0.2">
      <c r="A84" s="224" t="s">
        <v>358</v>
      </c>
      <c r="B84" s="168" t="s">
        <v>359</v>
      </c>
      <c r="C84" s="166">
        <f>+C85+C86</f>
        <v>0</v>
      </c>
      <c r="D84" s="164"/>
      <c r="E84" s="164"/>
      <c r="F84" s="166">
        <f>+F85+F86</f>
        <v>0</v>
      </c>
      <c r="G84" s="166" t="s">
        <v>552</v>
      </c>
      <c r="H84" s="166"/>
      <c r="I84" s="48"/>
      <c r="J84" s="48"/>
      <c r="K84" s="48"/>
      <c r="L84" s="48"/>
      <c r="M84" s="48"/>
      <c r="N84" s="48"/>
      <c r="O84" s="48"/>
    </row>
    <row r="85" spans="1:15" x14ac:dyDescent="0.2">
      <c r="A85" s="222" t="s">
        <v>360</v>
      </c>
      <c r="B85" s="49" t="s">
        <v>361</v>
      </c>
      <c r="C85" s="162">
        <v>0</v>
      </c>
      <c r="D85" s="164"/>
      <c r="E85" s="164"/>
      <c r="F85" s="46">
        <v>0</v>
      </c>
      <c r="G85" s="162" t="s">
        <v>552</v>
      </c>
      <c r="H85" s="166"/>
      <c r="I85" s="48"/>
      <c r="J85" s="48"/>
      <c r="K85" s="48"/>
      <c r="L85" s="48"/>
      <c r="M85" s="48"/>
      <c r="N85" s="48"/>
      <c r="O85" s="48"/>
    </row>
    <row r="86" spans="1:15" x14ac:dyDescent="0.2">
      <c r="A86" s="222" t="s">
        <v>362</v>
      </c>
      <c r="B86" s="49" t="s">
        <v>363</v>
      </c>
      <c r="C86" s="162">
        <v>0</v>
      </c>
      <c r="D86" s="164"/>
      <c r="E86" s="164"/>
      <c r="F86" s="46">
        <v>0</v>
      </c>
      <c r="G86" s="162" t="s">
        <v>552</v>
      </c>
      <c r="H86" s="166"/>
      <c r="I86" s="48"/>
      <c r="J86" s="48"/>
      <c r="K86" s="48"/>
      <c r="L86" s="48"/>
      <c r="M86" s="48"/>
      <c r="N86" s="48"/>
      <c r="O86" s="48"/>
    </row>
    <row r="87" spans="1:15" x14ac:dyDescent="0.2">
      <c r="A87" s="224" t="s">
        <v>364</v>
      </c>
      <c r="B87" s="168" t="s">
        <v>365</v>
      </c>
      <c r="C87" s="166">
        <f>+C88</f>
        <v>0</v>
      </c>
      <c r="D87" s="164"/>
      <c r="E87" s="164"/>
      <c r="F87" s="166">
        <f>+F88</f>
        <v>0</v>
      </c>
      <c r="G87" s="166" t="s">
        <v>552</v>
      </c>
      <c r="H87" s="166"/>
      <c r="I87" s="48"/>
      <c r="J87" s="48"/>
      <c r="K87" s="48"/>
      <c r="L87" s="48"/>
      <c r="M87" s="48"/>
      <c r="N87" s="48"/>
      <c r="O87" s="48"/>
    </row>
    <row r="88" spans="1:15" x14ac:dyDescent="0.2">
      <c r="A88" s="222" t="s">
        <v>366</v>
      </c>
      <c r="B88" s="49" t="s">
        <v>367</v>
      </c>
      <c r="C88" s="162">
        <v>0</v>
      </c>
      <c r="D88" s="164"/>
      <c r="E88" s="164"/>
      <c r="F88" s="46">
        <v>0</v>
      </c>
      <c r="G88" s="162" t="s">
        <v>552</v>
      </c>
      <c r="H88" s="166"/>
      <c r="I88" s="48"/>
      <c r="J88" s="48"/>
      <c r="K88" s="48"/>
      <c r="L88" s="48"/>
      <c r="M88" s="48"/>
      <c r="N88" s="48"/>
      <c r="O88" s="48"/>
    </row>
    <row r="89" spans="1:15" x14ac:dyDescent="0.2">
      <c r="A89" s="222"/>
    </row>
    <row r="91" spans="1:15" ht="15" x14ac:dyDescent="0.25">
      <c r="E91" s="214"/>
      <c r="F91" s="335" t="s">
        <v>556</v>
      </c>
      <c r="G91" s="335"/>
      <c r="H91" s="217"/>
    </row>
    <row r="92" spans="1:15" ht="15" x14ac:dyDescent="0.25">
      <c r="C92" s="215"/>
      <c r="E92" s="214"/>
      <c r="F92" s="215"/>
      <c r="G92" s="216"/>
      <c r="H92" s="217"/>
    </row>
    <row r="93" spans="1:15" ht="15" x14ac:dyDescent="0.25">
      <c r="E93" s="335" t="s">
        <v>557</v>
      </c>
      <c r="F93" s="335"/>
      <c r="G93" s="335"/>
      <c r="H93" s="335"/>
    </row>
  </sheetData>
  <mergeCells count="7">
    <mergeCell ref="A3:H3"/>
    <mergeCell ref="A1:H1"/>
    <mergeCell ref="F91:G91"/>
    <mergeCell ref="E93:H93"/>
    <mergeCell ref="A8:B8"/>
    <mergeCell ref="A7:B7"/>
    <mergeCell ref="A5:H5"/>
  </mergeCells>
  <pageMargins left="0.70866141732283472" right="0.70866141732283472" top="0.55118110236220474" bottom="0.55118110236220474" header="0.31496062992125984" footer="0.31496062992125984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78"/>
  <sheetViews>
    <sheetView zoomScale="70" zoomScaleNormal="70" workbookViewId="0">
      <pane xSplit="2" ySplit="14" topLeftCell="C15" activePane="bottomRight" state="frozen"/>
      <selection pane="topRight" activeCell="C1" sqref="C1"/>
      <selection pane="bottomLeft" activeCell="A10" sqref="A10"/>
      <selection pane="bottomRight" activeCell="H80" sqref="H80"/>
    </sheetView>
  </sheetViews>
  <sheetFormatPr defaultRowHeight="12.75" x14ac:dyDescent="0.2"/>
  <cols>
    <col min="1" max="1" width="16.7109375" style="31" customWidth="1"/>
    <col min="2" max="2" width="48.140625" style="34" customWidth="1"/>
    <col min="3" max="3" width="17.7109375" style="35" customWidth="1"/>
    <col min="4" max="5" width="17.7109375" style="36" customWidth="1"/>
    <col min="6" max="6" width="17.7109375" style="35" customWidth="1"/>
    <col min="7" max="7" width="15.5703125" style="35" bestFit="1" customWidth="1"/>
    <col min="8" max="8" width="11.85546875" style="35" bestFit="1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9" style="31" customWidth="1"/>
    <col min="258" max="258" width="57.5703125" style="31" customWidth="1"/>
    <col min="259" max="259" width="20.140625" style="31" customWidth="1"/>
    <col min="260" max="261" width="17.5703125" style="31" bestFit="1" customWidth="1"/>
    <col min="262" max="262" width="16.42578125" style="31" bestFit="1" customWidth="1"/>
    <col min="263" max="263" width="15.5703125" style="31" bestFit="1" customWidth="1"/>
    <col min="264" max="264" width="11.85546875" style="31" bestFit="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9" style="31" customWidth="1"/>
    <col min="514" max="514" width="57.5703125" style="31" customWidth="1"/>
    <col min="515" max="515" width="20.140625" style="31" customWidth="1"/>
    <col min="516" max="517" width="17.5703125" style="31" bestFit="1" customWidth="1"/>
    <col min="518" max="518" width="16.42578125" style="31" bestFit="1" customWidth="1"/>
    <col min="519" max="519" width="15.5703125" style="31" bestFit="1" customWidth="1"/>
    <col min="520" max="520" width="11.85546875" style="31" bestFit="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9" style="31" customWidth="1"/>
    <col min="770" max="770" width="57.5703125" style="31" customWidth="1"/>
    <col min="771" max="771" width="20.140625" style="31" customWidth="1"/>
    <col min="772" max="773" width="17.5703125" style="31" bestFit="1" customWidth="1"/>
    <col min="774" max="774" width="16.42578125" style="31" bestFit="1" customWidth="1"/>
    <col min="775" max="775" width="15.5703125" style="31" bestFit="1" customWidth="1"/>
    <col min="776" max="776" width="11.85546875" style="31" bestFit="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9" style="31" customWidth="1"/>
    <col min="1026" max="1026" width="57.5703125" style="31" customWidth="1"/>
    <col min="1027" max="1027" width="20.140625" style="31" customWidth="1"/>
    <col min="1028" max="1029" width="17.5703125" style="31" bestFit="1" customWidth="1"/>
    <col min="1030" max="1030" width="16.42578125" style="31" bestFit="1" customWidth="1"/>
    <col min="1031" max="1031" width="15.5703125" style="31" bestFit="1" customWidth="1"/>
    <col min="1032" max="1032" width="11.85546875" style="31" bestFit="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9" style="31" customWidth="1"/>
    <col min="1282" max="1282" width="57.5703125" style="31" customWidth="1"/>
    <col min="1283" max="1283" width="20.140625" style="31" customWidth="1"/>
    <col min="1284" max="1285" width="17.5703125" style="31" bestFit="1" customWidth="1"/>
    <col min="1286" max="1286" width="16.42578125" style="31" bestFit="1" customWidth="1"/>
    <col min="1287" max="1287" width="15.5703125" style="31" bestFit="1" customWidth="1"/>
    <col min="1288" max="1288" width="11.85546875" style="31" bestFit="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9" style="31" customWidth="1"/>
    <col min="1538" max="1538" width="57.5703125" style="31" customWidth="1"/>
    <col min="1539" max="1539" width="20.140625" style="31" customWidth="1"/>
    <col min="1540" max="1541" width="17.5703125" style="31" bestFit="1" customWidth="1"/>
    <col min="1542" max="1542" width="16.42578125" style="31" bestFit="1" customWidth="1"/>
    <col min="1543" max="1543" width="15.5703125" style="31" bestFit="1" customWidth="1"/>
    <col min="1544" max="1544" width="11.85546875" style="31" bestFit="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9" style="31" customWidth="1"/>
    <col min="1794" max="1794" width="57.5703125" style="31" customWidth="1"/>
    <col min="1795" max="1795" width="20.140625" style="31" customWidth="1"/>
    <col min="1796" max="1797" width="17.5703125" style="31" bestFit="1" customWidth="1"/>
    <col min="1798" max="1798" width="16.42578125" style="31" bestFit="1" customWidth="1"/>
    <col min="1799" max="1799" width="15.5703125" style="31" bestFit="1" customWidth="1"/>
    <col min="1800" max="1800" width="11.85546875" style="31" bestFit="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9" style="31" customWidth="1"/>
    <col min="2050" max="2050" width="57.5703125" style="31" customWidth="1"/>
    <col min="2051" max="2051" width="20.140625" style="31" customWidth="1"/>
    <col min="2052" max="2053" width="17.5703125" style="31" bestFit="1" customWidth="1"/>
    <col min="2054" max="2054" width="16.42578125" style="31" bestFit="1" customWidth="1"/>
    <col min="2055" max="2055" width="15.5703125" style="31" bestFit="1" customWidth="1"/>
    <col min="2056" max="2056" width="11.85546875" style="31" bestFit="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9" style="31" customWidth="1"/>
    <col min="2306" max="2306" width="57.5703125" style="31" customWidth="1"/>
    <col min="2307" max="2307" width="20.140625" style="31" customWidth="1"/>
    <col min="2308" max="2309" width="17.5703125" style="31" bestFit="1" customWidth="1"/>
    <col min="2310" max="2310" width="16.42578125" style="31" bestFit="1" customWidth="1"/>
    <col min="2311" max="2311" width="15.5703125" style="31" bestFit="1" customWidth="1"/>
    <col min="2312" max="2312" width="11.85546875" style="31" bestFit="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9" style="31" customWidth="1"/>
    <col min="2562" max="2562" width="57.5703125" style="31" customWidth="1"/>
    <col min="2563" max="2563" width="20.140625" style="31" customWidth="1"/>
    <col min="2564" max="2565" width="17.5703125" style="31" bestFit="1" customWidth="1"/>
    <col min="2566" max="2566" width="16.42578125" style="31" bestFit="1" customWidth="1"/>
    <col min="2567" max="2567" width="15.5703125" style="31" bestFit="1" customWidth="1"/>
    <col min="2568" max="2568" width="11.85546875" style="31" bestFit="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9" style="31" customWidth="1"/>
    <col min="2818" max="2818" width="57.5703125" style="31" customWidth="1"/>
    <col min="2819" max="2819" width="20.140625" style="31" customWidth="1"/>
    <col min="2820" max="2821" width="17.5703125" style="31" bestFit="1" customWidth="1"/>
    <col min="2822" max="2822" width="16.42578125" style="31" bestFit="1" customWidth="1"/>
    <col min="2823" max="2823" width="15.5703125" style="31" bestFit="1" customWidth="1"/>
    <col min="2824" max="2824" width="11.85546875" style="31" bestFit="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9" style="31" customWidth="1"/>
    <col min="3074" max="3074" width="57.5703125" style="31" customWidth="1"/>
    <col min="3075" max="3075" width="20.140625" style="31" customWidth="1"/>
    <col min="3076" max="3077" width="17.5703125" style="31" bestFit="1" customWidth="1"/>
    <col min="3078" max="3078" width="16.42578125" style="31" bestFit="1" customWidth="1"/>
    <col min="3079" max="3079" width="15.5703125" style="31" bestFit="1" customWidth="1"/>
    <col min="3080" max="3080" width="11.85546875" style="31" bestFit="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9" style="31" customWidth="1"/>
    <col min="3330" max="3330" width="57.5703125" style="31" customWidth="1"/>
    <col min="3331" max="3331" width="20.140625" style="31" customWidth="1"/>
    <col min="3332" max="3333" width="17.5703125" style="31" bestFit="1" customWidth="1"/>
    <col min="3334" max="3334" width="16.42578125" style="31" bestFit="1" customWidth="1"/>
    <col min="3335" max="3335" width="15.5703125" style="31" bestFit="1" customWidth="1"/>
    <col min="3336" max="3336" width="11.85546875" style="31" bestFit="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9" style="31" customWidth="1"/>
    <col min="3586" max="3586" width="57.5703125" style="31" customWidth="1"/>
    <col min="3587" max="3587" width="20.140625" style="31" customWidth="1"/>
    <col min="3588" max="3589" width="17.5703125" style="31" bestFit="1" customWidth="1"/>
    <col min="3590" max="3590" width="16.42578125" style="31" bestFit="1" customWidth="1"/>
    <col min="3591" max="3591" width="15.5703125" style="31" bestFit="1" customWidth="1"/>
    <col min="3592" max="3592" width="11.85546875" style="31" bestFit="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9" style="31" customWidth="1"/>
    <col min="3842" max="3842" width="57.5703125" style="31" customWidth="1"/>
    <col min="3843" max="3843" width="20.140625" style="31" customWidth="1"/>
    <col min="3844" max="3845" width="17.5703125" style="31" bestFit="1" customWidth="1"/>
    <col min="3846" max="3846" width="16.42578125" style="31" bestFit="1" customWidth="1"/>
    <col min="3847" max="3847" width="15.5703125" style="31" bestFit="1" customWidth="1"/>
    <col min="3848" max="3848" width="11.85546875" style="31" bestFit="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9" style="31" customWidth="1"/>
    <col min="4098" max="4098" width="57.5703125" style="31" customWidth="1"/>
    <col min="4099" max="4099" width="20.140625" style="31" customWidth="1"/>
    <col min="4100" max="4101" width="17.5703125" style="31" bestFit="1" customWidth="1"/>
    <col min="4102" max="4102" width="16.42578125" style="31" bestFit="1" customWidth="1"/>
    <col min="4103" max="4103" width="15.5703125" style="31" bestFit="1" customWidth="1"/>
    <col min="4104" max="4104" width="11.85546875" style="31" bestFit="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9" style="31" customWidth="1"/>
    <col min="4354" max="4354" width="57.5703125" style="31" customWidth="1"/>
    <col min="4355" max="4355" width="20.140625" style="31" customWidth="1"/>
    <col min="4356" max="4357" width="17.5703125" style="31" bestFit="1" customWidth="1"/>
    <col min="4358" max="4358" width="16.42578125" style="31" bestFit="1" customWidth="1"/>
    <col min="4359" max="4359" width="15.5703125" style="31" bestFit="1" customWidth="1"/>
    <col min="4360" max="4360" width="11.85546875" style="31" bestFit="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9" style="31" customWidth="1"/>
    <col min="4610" max="4610" width="57.5703125" style="31" customWidth="1"/>
    <col min="4611" max="4611" width="20.140625" style="31" customWidth="1"/>
    <col min="4612" max="4613" width="17.5703125" style="31" bestFit="1" customWidth="1"/>
    <col min="4614" max="4614" width="16.42578125" style="31" bestFit="1" customWidth="1"/>
    <col min="4615" max="4615" width="15.5703125" style="31" bestFit="1" customWidth="1"/>
    <col min="4616" max="4616" width="11.85546875" style="31" bestFit="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9" style="31" customWidth="1"/>
    <col min="4866" max="4866" width="57.5703125" style="31" customWidth="1"/>
    <col min="4867" max="4867" width="20.140625" style="31" customWidth="1"/>
    <col min="4868" max="4869" width="17.5703125" style="31" bestFit="1" customWidth="1"/>
    <col min="4870" max="4870" width="16.42578125" style="31" bestFit="1" customWidth="1"/>
    <col min="4871" max="4871" width="15.5703125" style="31" bestFit="1" customWidth="1"/>
    <col min="4872" max="4872" width="11.85546875" style="31" bestFit="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9" style="31" customWidth="1"/>
    <col min="5122" max="5122" width="57.5703125" style="31" customWidth="1"/>
    <col min="5123" max="5123" width="20.140625" style="31" customWidth="1"/>
    <col min="5124" max="5125" width="17.5703125" style="31" bestFit="1" customWidth="1"/>
    <col min="5126" max="5126" width="16.42578125" style="31" bestFit="1" customWidth="1"/>
    <col min="5127" max="5127" width="15.5703125" style="31" bestFit="1" customWidth="1"/>
    <col min="5128" max="5128" width="11.85546875" style="31" bestFit="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9" style="31" customWidth="1"/>
    <col min="5378" max="5378" width="57.5703125" style="31" customWidth="1"/>
    <col min="5379" max="5379" width="20.140625" style="31" customWidth="1"/>
    <col min="5380" max="5381" width="17.5703125" style="31" bestFit="1" customWidth="1"/>
    <col min="5382" max="5382" width="16.42578125" style="31" bestFit="1" customWidth="1"/>
    <col min="5383" max="5383" width="15.5703125" style="31" bestFit="1" customWidth="1"/>
    <col min="5384" max="5384" width="11.85546875" style="31" bestFit="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9" style="31" customWidth="1"/>
    <col min="5634" max="5634" width="57.5703125" style="31" customWidth="1"/>
    <col min="5635" max="5635" width="20.140625" style="31" customWidth="1"/>
    <col min="5636" max="5637" width="17.5703125" style="31" bestFit="1" customWidth="1"/>
    <col min="5638" max="5638" width="16.42578125" style="31" bestFit="1" customWidth="1"/>
    <col min="5639" max="5639" width="15.5703125" style="31" bestFit="1" customWidth="1"/>
    <col min="5640" max="5640" width="11.85546875" style="31" bestFit="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9" style="31" customWidth="1"/>
    <col min="5890" max="5890" width="57.5703125" style="31" customWidth="1"/>
    <col min="5891" max="5891" width="20.140625" style="31" customWidth="1"/>
    <col min="5892" max="5893" width="17.5703125" style="31" bestFit="1" customWidth="1"/>
    <col min="5894" max="5894" width="16.42578125" style="31" bestFit="1" customWidth="1"/>
    <col min="5895" max="5895" width="15.5703125" style="31" bestFit="1" customWidth="1"/>
    <col min="5896" max="5896" width="11.85546875" style="31" bestFit="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9" style="31" customWidth="1"/>
    <col min="6146" max="6146" width="57.5703125" style="31" customWidth="1"/>
    <col min="6147" max="6147" width="20.140625" style="31" customWidth="1"/>
    <col min="6148" max="6149" width="17.5703125" style="31" bestFit="1" customWidth="1"/>
    <col min="6150" max="6150" width="16.42578125" style="31" bestFit="1" customWidth="1"/>
    <col min="6151" max="6151" width="15.5703125" style="31" bestFit="1" customWidth="1"/>
    <col min="6152" max="6152" width="11.85546875" style="31" bestFit="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9" style="31" customWidth="1"/>
    <col min="6402" max="6402" width="57.5703125" style="31" customWidth="1"/>
    <col min="6403" max="6403" width="20.140625" style="31" customWidth="1"/>
    <col min="6404" max="6405" width="17.5703125" style="31" bestFit="1" customWidth="1"/>
    <col min="6406" max="6406" width="16.42578125" style="31" bestFit="1" customWidth="1"/>
    <col min="6407" max="6407" width="15.5703125" style="31" bestFit="1" customWidth="1"/>
    <col min="6408" max="6408" width="11.85546875" style="31" bestFit="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9" style="31" customWidth="1"/>
    <col min="6658" max="6658" width="57.5703125" style="31" customWidth="1"/>
    <col min="6659" max="6659" width="20.140625" style="31" customWidth="1"/>
    <col min="6660" max="6661" width="17.5703125" style="31" bestFit="1" customWidth="1"/>
    <col min="6662" max="6662" width="16.42578125" style="31" bestFit="1" customWidth="1"/>
    <col min="6663" max="6663" width="15.5703125" style="31" bestFit="1" customWidth="1"/>
    <col min="6664" max="6664" width="11.85546875" style="31" bestFit="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9" style="31" customWidth="1"/>
    <col min="6914" max="6914" width="57.5703125" style="31" customWidth="1"/>
    <col min="6915" max="6915" width="20.140625" style="31" customWidth="1"/>
    <col min="6916" max="6917" width="17.5703125" style="31" bestFit="1" customWidth="1"/>
    <col min="6918" max="6918" width="16.42578125" style="31" bestFit="1" customWidth="1"/>
    <col min="6919" max="6919" width="15.5703125" style="31" bestFit="1" customWidth="1"/>
    <col min="6920" max="6920" width="11.85546875" style="31" bestFit="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9" style="31" customWidth="1"/>
    <col min="7170" max="7170" width="57.5703125" style="31" customWidth="1"/>
    <col min="7171" max="7171" width="20.140625" style="31" customWidth="1"/>
    <col min="7172" max="7173" width="17.5703125" style="31" bestFit="1" customWidth="1"/>
    <col min="7174" max="7174" width="16.42578125" style="31" bestFit="1" customWidth="1"/>
    <col min="7175" max="7175" width="15.5703125" style="31" bestFit="1" customWidth="1"/>
    <col min="7176" max="7176" width="11.85546875" style="31" bestFit="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9" style="31" customWidth="1"/>
    <col min="7426" max="7426" width="57.5703125" style="31" customWidth="1"/>
    <col min="7427" max="7427" width="20.140625" style="31" customWidth="1"/>
    <col min="7428" max="7429" width="17.5703125" style="31" bestFit="1" customWidth="1"/>
    <col min="7430" max="7430" width="16.42578125" style="31" bestFit="1" customWidth="1"/>
    <col min="7431" max="7431" width="15.5703125" style="31" bestFit="1" customWidth="1"/>
    <col min="7432" max="7432" width="11.85546875" style="31" bestFit="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9" style="31" customWidth="1"/>
    <col min="7682" max="7682" width="57.5703125" style="31" customWidth="1"/>
    <col min="7683" max="7683" width="20.140625" style="31" customWidth="1"/>
    <col min="7684" max="7685" width="17.5703125" style="31" bestFit="1" customWidth="1"/>
    <col min="7686" max="7686" width="16.42578125" style="31" bestFit="1" customWidth="1"/>
    <col min="7687" max="7687" width="15.5703125" style="31" bestFit="1" customWidth="1"/>
    <col min="7688" max="7688" width="11.85546875" style="31" bestFit="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9" style="31" customWidth="1"/>
    <col min="7938" max="7938" width="57.5703125" style="31" customWidth="1"/>
    <col min="7939" max="7939" width="20.140625" style="31" customWidth="1"/>
    <col min="7940" max="7941" width="17.5703125" style="31" bestFit="1" customWidth="1"/>
    <col min="7942" max="7942" width="16.42578125" style="31" bestFit="1" customWidth="1"/>
    <col min="7943" max="7943" width="15.5703125" style="31" bestFit="1" customWidth="1"/>
    <col min="7944" max="7944" width="11.85546875" style="31" bestFit="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9" style="31" customWidth="1"/>
    <col min="8194" max="8194" width="57.5703125" style="31" customWidth="1"/>
    <col min="8195" max="8195" width="20.140625" style="31" customWidth="1"/>
    <col min="8196" max="8197" width="17.5703125" style="31" bestFit="1" customWidth="1"/>
    <col min="8198" max="8198" width="16.42578125" style="31" bestFit="1" customWidth="1"/>
    <col min="8199" max="8199" width="15.5703125" style="31" bestFit="1" customWidth="1"/>
    <col min="8200" max="8200" width="11.85546875" style="31" bestFit="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9" style="31" customWidth="1"/>
    <col min="8450" max="8450" width="57.5703125" style="31" customWidth="1"/>
    <col min="8451" max="8451" width="20.140625" style="31" customWidth="1"/>
    <col min="8452" max="8453" width="17.5703125" style="31" bestFit="1" customWidth="1"/>
    <col min="8454" max="8454" width="16.42578125" style="31" bestFit="1" customWidth="1"/>
    <col min="8455" max="8455" width="15.5703125" style="31" bestFit="1" customWidth="1"/>
    <col min="8456" max="8456" width="11.85546875" style="31" bestFit="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9" style="31" customWidth="1"/>
    <col min="8706" max="8706" width="57.5703125" style="31" customWidth="1"/>
    <col min="8707" max="8707" width="20.140625" style="31" customWidth="1"/>
    <col min="8708" max="8709" width="17.5703125" style="31" bestFit="1" customWidth="1"/>
    <col min="8710" max="8710" width="16.42578125" style="31" bestFit="1" customWidth="1"/>
    <col min="8711" max="8711" width="15.5703125" style="31" bestFit="1" customWidth="1"/>
    <col min="8712" max="8712" width="11.85546875" style="31" bestFit="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9" style="31" customWidth="1"/>
    <col min="8962" max="8962" width="57.5703125" style="31" customWidth="1"/>
    <col min="8963" max="8963" width="20.140625" style="31" customWidth="1"/>
    <col min="8964" max="8965" width="17.5703125" style="31" bestFit="1" customWidth="1"/>
    <col min="8966" max="8966" width="16.42578125" style="31" bestFit="1" customWidth="1"/>
    <col min="8967" max="8967" width="15.5703125" style="31" bestFit="1" customWidth="1"/>
    <col min="8968" max="8968" width="11.85546875" style="31" bestFit="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9" style="31" customWidth="1"/>
    <col min="9218" max="9218" width="57.5703125" style="31" customWidth="1"/>
    <col min="9219" max="9219" width="20.140625" style="31" customWidth="1"/>
    <col min="9220" max="9221" width="17.5703125" style="31" bestFit="1" customWidth="1"/>
    <col min="9222" max="9222" width="16.42578125" style="31" bestFit="1" customWidth="1"/>
    <col min="9223" max="9223" width="15.5703125" style="31" bestFit="1" customWidth="1"/>
    <col min="9224" max="9224" width="11.85546875" style="31" bestFit="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9" style="31" customWidth="1"/>
    <col min="9474" max="9474" width="57.5703125" style="31" customWidth="1"/>
    <col min="9475" max="9475" width="20.140625" style="31" customWidth="1"/>
    <col min="9476" max="9477" width="17.5703125" style="31" bestFit="1" customWidth="1"/>
    <col min="9478" max="9478" width="16.42578125" style="31" bestFit="1" customWidth="1"/>
    <col min="9479" max="9479" width="15.5703125" style="31" bestFit="1" customWidth="1"/>
    <col min="9480" max="9480" width="11.85546875" style="31" bestFit="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9" style="31" customWidth="1"/>
    <col min="9730" max="9730" width="57.5703125" style="31" customWidth="1"/>
    <col min="9731" max="9731" width="20.140625" style="31" customWidth="1"/>
    <col min="9732" max="9733" width="17.5703125" style="31" bestFit="1" customWidth="1"/>
    <col min="9734" max="9734" width="16.42578125" style="31" bestFit="1" customWidth="1"/>
    <col min="9735" max="9735" width="15.5703125" style="31" bestFit="1" customWidth="1"/>
    <col min="9736" max="9736" width="11.85546875" style="31" bestFit="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9" style="31" customWidth="1"/>
    <col min="9986" max="9986" width="57.5703125" style="31" customWidth="1"/>
    <col min="9987" max="9987" width="20.140625" style="31" customWidth="1"/>
    <col min="9988" max="9989" width="17.5703125" style="31" bestFit="1" customWidth="1"/>
    <col min="9990" max="9990" width="16.42578125" style="31" bestFit="1" customWidth="1"/>
    <col min="9991" max="9991" width="15.5703125" style="31" bestFit="1" customWidth="1"/>
    <col min="9992" max="9992" width="11.85546875" style="31" bestFit="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9" style="31" customWidth="1"/>
    <col min="10242" max="10242" width="57.5703125" style="31" customWidth="1"/>
    <col min="10243" max="10243" width="20.140625" style="31" customWidth="1"/>
    <col min="10244" max="10245" width="17.5703125" style="31" bestFit="1" customWidth="1"/>
    <col min="10246" max="10246" width="16.42578125" style="31" bestFit="1" customWidth="1"/>
    <col min="10247" max="10247" width="15.5703125" style="31" bestFit="1" customWidth="1"/>
    <col min="10248" max="10248" width="11.85546875" style="31" bestFit="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9" style="31" customWidth="1"/>
    <col min="10498" max="10498" width="57.5703125" style="31" customWidth="1"/>
    <col min="10499" max="10499" width="20.140625" style="31" customWidth="1"/>
    <col min="10500" max="10501" width="17.5703125" style="31" bestFit="1" customWidth="1"/>
    <col min="10502" max="10502" width="16.42578125" style="31" bestFit="1" customWidth="1"/>
    <col min="10503" max="10503" width="15.5703125" style="31" bestFit="1" customWidth="1"/>
    <col min="10504" max="10504" width="11.85546875" style="31" bestFit="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9" style="31" customWidth="1"/>
    <col min="10754" max="10754" width="57.5703125" style="31" customWidth="1"/>
    <col min="10755" max="10755" width="20.140625" style="31" customWidth="1"/>
    <col min="10756" max="10757" width="17.5703125" style="31" bestFit="1" customWidth="1"/>
    <col min="10758" max="10758" width="16.42578125" style="31" bestFit="1" customWidth="1"/>
    <col min="10759" max="10759" width="15.5703125" style="31" bestFit="1" customWidth="1"/>
    <col min="10760" max="10760" width="11.85546875" style="31" bestFit="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9" style="31" customWidth="1"/>
    <col min="11010" max="11010" width="57.5703125" style="31" customWidth="1"/>
    <col min="11011" max="11011" width="20.140625" style="31" customWidth="1"/>
    <col min="11012" max="11013" width="17.5703125" style="31" bestFit="1" customWidth="1"/>
    <col min="11014" max="11014" width="16.42578125" style="31" bestFit="1" customWidth="1"/>
    <col min="11015" max="11015" width="15.5703125" style="31" bestFit="1" customWidth="1"/>
    <col min="11016" max="11016" width="11.85546875" style="31" bestFit="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9" style="31" customWidth="1"/>
    <col min="11266" max="11266" width="57.5703125" style="31" customWidth="1"/>
    <col min="11267" max="11267" width="20.140625" style="31" customWidth="1"/>
    <col min="11268" max="11269" width="17.5703125" style="31" bestFit="1" customWidth="1"/>
    <col min="11270" max="11270" width="16.42578125" style="31" bestFit="1" customWidth="1"/>
    <col min="11271" max="11271" width="15.5703125" style="31" bestFit="1" customWidth="1"/>
    <col min="11272" max="11272" width="11.85546875" style="31" bestFit="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9" style="31" customWidth="1"/>
    <col min="11522" max="11522" width="57.5703125" style="31" customWidth="1"/>
    <col min="11523" max="11523" width="20.140625" style="31" customWidth="1"/>
    <col min="11524" max="11525" width="17.5703125" style="31" bestFit="1" customWidth="1"/>
    <col min="11526" max="11526" width="16.42578125" style="31" bestFit="1" customWidth="1"/>
    <col min="11527" max="11527" width="15.5703125" style="31" bestFit="1" customWidth="1"/>
    <col min="11528" max="11528" width="11.85546875" style="31" bestFit="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9" style="31" customWidth="1"/>
    <col min="11778" max="11778" width="57.5703125" style="31" customWidth="1"/>
    <col min="11779" max="11779" width="20.140625" style="31" customWidth="1"/>
    <col min="11780" max="11781" width="17.5703125" style="31" bestFit="1" customWidth="1"/>
    <col min="11782" max="11782" width="16.42578125" style="31" bestFit="1" customWidth="1"/>
    <col min="11783" max="11783" width="15.5703125" style="31" bestFit="1" customWidth="1"/>
    <col min="11784" max="11784" width="11.85546875" style="31" bestFit="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9" style="31" customWidth="1"/>
    <col min="12034" max="12034" width="57.5703125" style="31" customWidth="1"/>
    <col min="12035" max="12035" width="20.140625" style="31" customWidth="1"/>
    <col min="12036" max="12037" width="17.5703125" style="31" bestFit="1" customWidth="1"/>
    <col min="12038" max="12038" width="16.42578125" style="31" bestFit="1" customWidth="1"/>
    <col min="12039" max="12039" width="15.5703125" style="31" bestFit="1" customWidth="1"/>
    <col min="12040" max="12040" width="11.85546875" style="31" bestFit="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9" style="31" customWidth="1"/>
    <col min="12290" max="12290" width="57.5703125" style="31" customWidth="1"/>
    <col min="12291" max="12291" width="20.140625" style="31" customWidth="1"/>
    <col min="12292" max="12293" width="17.5703125" style="31" bestFit="1" customWidth="1"/>
    <col min="12294" max="12294" width="16.42578125" style="31" bestFit="1" customWidth="1"/>
    <col min="12295" max="12295" width="15.5703125" style="31" bestFit="1" customWidth="1"/>
    <col min="12296" max="12296" width="11.85546875" style="31" bestFit="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9" style="31" customWidth="1"/>
    <col min="12546" max="12546" width="57.5703125" style="31" customWidth="1"/>
    <col min="12547" max="12547" width="20.140625" style="31" customWidth="1"/>
    <col min="12548" max="12549" width="17.5703125" style="31" bestFit="1" customWidth="1"/>
    <col min="12550" max="12550" width="16.42578125" style="31" bestFit="1" customWidth="1"/>
    <col min="12551" max="12551" width="15.5703125" style="31" bestFit="1" customWidth="1"/>
    <col min="12552" max="12552" width="11.85546875" style="31" bestFit="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9" style="31" customWidth="1"/>
    <col min="12802" max="12802" width="57.5703125" style="31" customWidth="1"/>
    <col min="12803" max="12803" width="20.140625" style="31" customWidth="1"/>
    <col min="12804" max="12805" width="17.5703125" style="31" bestFit="1" customWidth="1"/>
    <col min="12806" max="12806" width="16.42578125" style="31" bestFit="1" customWidth="1"/>
    <col min="12807" max="12807" width="15.5703125" style="31" bestFit="1" customWidth="1"/>
    <col min="12808" max="12808" width="11.85546875" style="31" bestFit="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9" style="31" customWidth="1"/>
    <col min="13058" max="13058" width="57.5703125" style="31" customWidth="1"/>
    <col min="13059" max="13059" width="20.140625" style="31" customWidth="1"/>
    <col min="13060" max="13061" width="17.5703125" style="31" bestFit="1" customWidth="1"/>
    <col min="13062" max="13062" width="16.42578125" style="31" bestFit="1" customWidth="1"/>
    <col min="13063" max="13063" width="15.5703125" style="31" bestFit="1" customWidth="1"/>
    <col min="13064" max="13064" width="11.85546875" style="31" bestFit="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9" style="31" customWidth="1"/>
    <col min="13314" max="13314" width="57.5703125" style="31" customWidth="1"/>
    <col min="13315" max="13315" width="20.140625" style="31" customWidth="1"/>
    <col min="13316" max="13317" width="17.5703125" style="31" bestFit="1" customWidth="1"/>
    <col min="13318" max="13318" width="16.42578125" style="31" bestFit="1" customWidth="1"/>
    <col min="13319" max="13319" width="15.5703125" style="31" bestFit="1" customWidth="1"/>
    <col min="13320" max="13320" width="11.85546875" style="31" bestFit="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9" style="31" customWidth="1"/>
    <col min="13570" max="13570" width="57.5703125" style="31" customWidth="1"/>
    <col min="13571" max="13571" width="20.140625" style="31" customWidth="1"/>
    <col min="13572" max="13573" width="17.5703125" style="31" bestFit="1" customWidth="1"/>
    <col min="13574" max="13574" width="16.42578125" style="31" bestFit="1" customWidth="1"/>
    <col min="13575" max="13575" width="15.5703125" style="31" bestFit="1" customWidth="1"/>
    <col min="13576" max="13576" width="11.85546875" style="31" bestFit="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9" style="31" customWidth="1"/>
    <col min="13826" max="13826" width="57.5703125" style="31" customWidth="1"/>
    <col min="13827" max="13827" width="20.140625" style="31" customWidth="1"/>
    <col min="13828" max="13829" width="17.5703125" style="31" bestFit="1" customWidth="1"/>
    <col min="13830" max="13830" width="16.42578125" style="31" bestFit="1" customWidth="1"/>
    <col min="13831" max="13831" width="15.5703125" style="31" bestFit="1" customWidth="1"/>
    <col min="13832" max="13832" width="11.85546875" style="31" bestFit="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9" style="31" customWidth="1"/>
    <col min="14082" max="14082" width="57.5703125" style="31" customWidth="1"/>
    <col min="14083" max="14083" width="20.140625" style="31" customWidth="1"/>
    <col min="14084" max="14085" width="17.5703125" style="31" bestFit="1" customWidth="1"/>
    <col min="14086" max="14086" width="16.42578125" style="31" bestFit="1" customWidth="1"/>
    <col min="14087" max="14087" width="15.5703125" style="31" bestFit="1" customWidth="1"/>
    <col min="14088" max="14088" width="11.85546875" style="31" bestFit="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9" style="31" customWidth="1"/>
    <col min="14338" max="14338" width="57.5703125" style="31" customWidth="1"/>
    <col min="14339" max="14339" width="20.140625" style="31" customWidth="1"/>
    <col min="14340" max="14341" width="17.5703125" style="31" bestFit="1" customWidth="1"/>
    <col min="14342" max="14342" width="16.42578125" style="31" bestFit="1" customWidth="1"/>
    <col min="14343" max="14343" width="15.5703125" style="31" bestFit="1" customWidth="1"/>
    <col min="14344" max="14344" width="11.85546875" style="31" bestFit="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9" style="31" customWidth="1"/>
    <col min="14594" max="14594" width="57.5703125" style="31" customWidth="1"/>
    <col min="14595" max="14595" width="20.140625" style="31" customWidth="1"/>
    <col min="14596" max="14597" width="17.5703125" style="31" bestFit="1" customWidth="1"/>
    <col min="14598" max="14598" width="16.42578125" style="31" bestFit="1" customWidth="1"/>
    <col min="14599" max="14599" width="15.5703125" style="31" bestFit="1" customWidth="1"/>
    <col min="14600" max="14600" width="11.85546875" style="31" bestFit="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9" style="31" customWidth="1"/>
    <col min="14850" max="14850" width="57.5703125" style="31" customWidth="1"/>
    <col min="14851" max="14851" width="20.140625" style="31" customWidth="1"/>
    <col min="14852" max="14853" width="17.5703125" style="31" bestFit="1" customWidth="1"/>
    <col min="14854" max="14854" width="16.42578125" style="31" bestFit="1" customWidth="1"/>
    <col min="14855" max="14855" width="15.5703125" style="31" bestFit="1" customWidth="1"/>
    <col min="14856" max="14856" width="11.85546875" style="31" bestFit="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9" style="31" customWidth="1"/>
    <col min="15106" max="15106" width="57.5703125" style="31" customWidth="1"/>
    <col min="15107" max="15107" width="20.140625" style="31" customWidth="1"/>
    <col min="15108" max="15109" width="17.5703125" style="31" bestFit="1" customWidth="1"/>
    <col min="15110" max="15110" width="16.42578125" style="31" bestFit="1" customWidth="1"/>
    <col min="15111" max="15111" width="15.5703125" style="31" bestFit="1" customWidth="1"/>
    <col min="15112" max="15112" width="11.85546875" style="31" bestFit="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9" style="31" customWidth="1"/>
    <col min="15362" max="15362" width="57.5703125" style="31" customWidth="1"/>
    <col min="15363" max="15363" width="20.140625" style="31" customWidth="1"/>
    <col min="15364" max="15365" width="17.5703125" style="31" bestFit="1" customWidth="1"/>
    <col min="15366" max="15366" width="16.42578125" style="31" bestFit="1" customWidth="1"/>
    <col min="15367" max="15367" width="15.5703125" style="31" bestFit="1" customWidth="1"/>
    <col min="15368" max="15368" width="11.85546875" style="31" bestFit="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9" style="31" customWidth="1"/>
    <col min="15618" max="15618" width="57.5703125" style="31" customWidth="1"/>
    <col min="15619" max="15619" width="20.140625" style="31" customWidth="1"/>
    <col min="15620" max="15621" width="17.5703125" style="31" bestFit="1" customWidth="1"/>
    <col min="15622" max="15622" width="16.42578125" style="31" bestFit="1" customWidth="1"/>
    <col min="15623" max="15623" width="15.5703125" style="31" bestFit="1" customWidth="1"/>
    <col min="15624" max="15624" width="11.85546875" style="31" bestFit="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9" style="31" customWidth="1"/>
    <col min="15874" max="15874" width="57.5703125" style="31" customWidth="1"/>
    <col min="15875" max="15875" width="20.140625" style="31" customWidth="1"/>
    <col min="15876" max="15877" width="17.5703125" style="31" bestFit="1" customWidth="1"/>
    <col min="15878" max="15878" width="16.42578125" style="31" bestFit="1" customWidth="1"/>
    <col min="15879" max="15879" width="15.5703125" style="31" bestFit="1" customWidth="1"/>
    <col min="15880" max="15880" width="11.85546875" style="31" bestFit="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9" style="31" customWidth="1"/>
    <col min="16130" max="16130" width="57.5703125" style="31" customWidth="1"/>
    <col min="16131" max="16131" width="20.140625" style="31" customWidth="1"/>
    <col min="16132" max="16133" width="17.5703125" style="31" bestFit="1" customWidth="1"/>
    <col min="16134" max="16134" width="16.42578125" style="31" bestFit="1" customWidth="1"/>
    <col min="16135" max="16135" width="15.5703125" style="31" bestFit="1" customWidth="1"/>
    <col min="16136" max="16136" width="11.85546875" style="31" bestFit="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15.75" hidden="1" x14ac:dyDescent="0.2">
      <c r="A1" s="339" t="s">
        <v>0</v>
      </c>
      <c r="B1" s="339"/>
      <c r="C1" s="339"/>
      <c r="D1" s="339"/>
      <c r="E1" s="339"/>
      <c r="F1" s="339"/>
      <c r="G1" s="339"/>
      <c r="H1" s="339"/>
      <c r="I1" s="37"/>
      <c r="J1" s="37"/>
      <c r="K1" s="37"/>
      <c r="L1" s="152"/>
      <c r="M1" s="152"/>
      <c r="N1" s="152"/>
      <c r="O1" s="152"/>
    </row>
    <row r="2" spans="1:15" ht="18" hidden="1" x14ac:dyDescent="0.2">
      <c r="A2" s="155"/>
      <c r="B2" s="155"/>
      <c r="C2" s="155"/>
      <c r="D2" s="155"/>
      <c r="E2" s="155"/>
      <c r="F2" s="155"/>
      <c r="G2" s="155"/>
      <c r="H2" s="165"/>
      <c r="I2" s="156"/>
      <c r="J2" s="156"/>
      <c r="K2" s="156"/>
      <c r="L2" s="152"/>
      <c r="M2" s="152"/>
      <c r="N2" s="152"/>
      <c r="O2" s="152"/>
    </row>
    <row r="3" spans="1:15" ht="15.75" hidden="1" customHeight="1" x14ac:dyDescent="0.2">
      <c r="A3" s="339" t="s">
        <v>22</v>
      </c>
      <c r="B3" s="339"/>
      <c r="C3" s="339"/>
      <c r="D3" s="339"/>
      <c r="E3" s="339"/>
      <c r="F3" s="339"/>
      <c r="G3" s="339"/>
      <c r="H3" s="339"/>
      <c r="I3" s="37"/>
      <c r="J3" s="37"/>
      <c r="K3" s="37"/>
      <c r="L3" s="152"/>
      <c r="M3" s="152"/>
      <c r="N3" s="152"/>
      <c r="O3" s="152"/>
    </row>
    <row r="4" spans="1:15" ht="18" hidden="1" x14ac:dyDescent="0.2">
      <c r="A4" s="155"/>
      <c r="B4" s="155"/>
      <c r="C4" s="155"/>
      <c r="D4" s="155"/>
      <c r="E4" s="155"/>
      <c r="F4" s="155"/>
      <c r="G4" s="155"/>
      <c r="H4" s="165"/>
      <c r="I4" s="156"/>
      <c r="J4" s="156"/>
      <c r="K4" s="156"/>
      <c r="L4" s="152"/>
      <c r="M4" s="152"/>
      <c r="N4" s="152"/>
      <c r="O4" s="152"/>
    </row>
    <row r="5" spans="1:15" ht="15.75" hidden="1" customHeight="1" x14ac:dyDescent="0.2">
      <c r="A5" s="339" t="s">
        <v>23</v>
      </c>
      <c r="B5" s="339"/>
      <c r="C5" s="339"/>
      <c r="D5" s="339"/>
      <c r="E5" s="339"/>
      <c r="F5" s="339"/>
      <c r="G5" s="339"/>
      <c r="H5" s="339"/>
      <c r="I5" s="37"/>
      <c r="J5" s="37"/>
      <c r="K5" s="37"/>
      <c r="L5" s="152"/>
      <c r="M5" s="152"/>
      <c r="N5" s="152"/>
      <c r="O5" s="152"/>
    </row>
    <row r="6" spans="1:15" ht="18" hidden="1" x14ac:dyDescent="0.2">
      <c r="A6" s="57"/>
      <c r="B6" s="57"/>
      <c r="C6" s="155"/>
      <c r="D6" s="57"/>
      <c r="E6" s="57"/>
      <c r="F6" s="57"/>
      <c r="G6" s="57"/>
      <c r="H6" s="165"/>
      <c r="I6" s="58"/>
      <c r="J6" s="58"/>
      <c r="K6" s="58"/>
      <c r="L6" s="52"/>
      <c r="M6" s="52"/>
      <c r="N6" s="52"/>
      <c r="O6" s="52"/>
    </row>
    <row r="7" spans="1:15" ht="15.75" x14ac:dyDescent="0.2">
      <c r="A7" s="339" t="s">
        <v>0</v>
      </c>
      <c r="B7" s="339"/>
      <c r="C7" s="339"/>
      <c r="D7" s="339"/>
      <c r="E7" s="339"/>
      <c r="F7" s="339"/>
      <c r="G7" s="339"/>
      <c r="H7" s="339"/>
      <c r="I7" s="37"/>
      <c r="J7" s="37"/>
      <c r="K7" s="37"/>
      <c r="L7" s="152"/>
      <c r="M7" s="152"/>
      <c r="N7" s="152"/>
      <c r="O7" s="152"/>
    </row>
    <row r="8" spans="1:15" ht="18" x14ac:dyDescent="0.2">
      <c r="A8" s="218"/>
      <c r="B8" s="155"/>
      <c r="C8" s="155"/>
      <c r="D8" s="155"/>
      <c r="E8" s="155"/>
      <c r="F8" s="155"/>
      <c r="G8" s="155"/>
      <c r="H8" s="165"/>
      <c r="I8" s="156"/>
      <c r="J8" s="156"/>
      <c r="K8" s="156"/>
      <c r="L8" s="152"/>
      <c r="M8" s="152"/>
      <c r="N8" s="152"/>
      <c r="O8" s="152"/>
    </row>
    <row r="9" spans="1:15" ht="15.75" customHeight="1" x14ac:dyDescent="0.2">
      <c r="A9" s="339" t="s">
        <v>22</v>
      </c>
      <c r="B9" s="339"/>
      <c r="C9" s="339"/>
      <c r="D9" s="339"/>
      <c r="E9" s="339"/>
      <c r="F9" s="339"/>
      <c r="G9" s="339"/>
      <c r="H9" s="339"/>
      <c r="I9" s="37"/>
      <c r="J9" s="37"/>
      <c r="K9" s="37"/>
      <c r="L9" s="152"/>
      <c r="M9" s="152"/>
      <c r="N9" s="152"/>
      <c r="O9" s="152"/>
    </row>
    <row r="10" spans="1:15" ht="18" x14ac:dyDescent="0.2">
      <c r="A10" s="218"/>
      <c r="B10" s="155"/>
      <c r="C10" s="155"/>
      <c r="D10" s="155"/>
      <c r="E10" s="155"/>
      <c r="F10" s="155"/>
      <c r="G10" s="155"/>
      <c r="H10" s="165"/>
      <c r="I10" s="156"/>
      <c r="J10" s="156"/>
      <c r="K10" s="156"/>
      <c r="L10" s="152"/>
      <c r="M10" s="152"/>
      <c r="N10" s="152"/>
      <c r="O10" s="152"/>
    </row>
    <row r="11" spans="1:15" ht="15.75" customHeight="1" x14ac:dyDescent="0.2">
      <c r="A11" s="339" t="s">
        <v>23</v>
      </c>
      <c r="B11" s="339"/>
      <c r="C11" s="339"/>
      <c r="D11" s="339"/>
      <c r="E11" s="339"/>
      <c r="F11" s="339"/>
      <c r="G11" s="339"/>
      <c r="H11" s="339"/>
      <c r="I11" s="37"/>
      <c r="J11" s="37"/>
      <c r="K11" s="37"/>
      <c r="L11" s="152"/>
      <c r="M11" s="152"/>
      <c r="N11" s="152"/>
      <c r="O11" s="152"/>
    </row>
    <row r="12" spans="1:15" ht="18" x14ac:dyDescent="0.2">
      <c r="A12" s="218"/>
      <c r="B12" s="155"/>
      <c r="C12" s="155"/>
      <c r="D12" s="155"/>
      <c r="E12" s="155"/>
      <c r="F12" s="155"/>
      <c r="G12" s="155"/>
      <c r="H12" s="165"/>
      <c r="I12" s="156"/>
      <c r="J12" s="156"/>
      <c r="K12" s="156"/>
      <c r="L12" s="152"/>
      <c r="M12" s="152"/>
      <c r="N12" s="152"/>
      <c r="O12" s="152"/>
    </row>
    <row r="13" spans="1:15" s="32" customFormat="1" ht="60" customHeight="1" x14ac:dyDescent="0.25">
      <c r="A13" s="341" t="s">
        <v>3</v>
      </c>
      <c r="B13" s="341"/>
      <c r="C13" s="227" t="s">
        <v>600</v>
      </c>
      <c r="D13" s="227" t="s">
        <v>568</v>
      </c>
      <c r="E13" s="227" t="s">
        <v>567</v>
      </c>
      <c r="F13" s="227" t="s">
        <v>601</v>
      </c>
      <c r="G13" s="227" t="s">
        <v>256</v>
      </c>
      <c r="H13" s="227" t="s">
        <v>553</v>
      </c>
      <c r="I13" s="53"/>
      <c r="J13" s="53"/>
      <c r="K13" s="53"/>
      <c r="L13" s="53"/>
      <c r="M13" s="53"/>
      <c r="N13" s="53"/>
      <c r="O13" s="53"/>
    </row>
    <row r="14" spans="1:15" s="33" customFormat="1" ht="12.75" customHeight="1" x14ac:dyDescent="0.2">
      <c r="A14" s="340">
        <v>1</v>
      </c>
      <c r="B14" s="340"/>
      <c r="C14" s="151">
        <v>2</v>
      </c>
      <c r="D14" s="65">
        <v>3</v>
      </c>
      <c r="E14" s="65">
        <v>4</v>
      </c>
      <c r="F14" s="65">
        <v>5</v>
      </c>
      <c r="G14" s="65">
        <v>6</v>
      </c>
      <c r="H14" s="151">
        <v>7</v>
      </c>
      <c r="I14" s="55"/>
      <c r="J14" s="55"/>
      <c r="K14" s="55"/>
      <c r="L14" s="55"/>
      <c r="M14" s="54"/>
      <c r="N14" s="54"/>
      <c r="O14" s="54"/>
    </row>
    <row r="15" spans="1:15" s="33" customFormat="1" x14ac:dyDescent="0.2">
      <c r="A15" s="185"/>
      <c r="B15" s="186" t="s">
        <v>76</v>
      </c>
      <c r="C15" s="178">
        <f>+C16+C119</f>
        <v>5312496.1700000018</v>
      </c>
      <c r="D15" s="188">
        <f>+D16+D119</f>
        <v>14216209</v>
      </c>
      <c r="E15" s="178">
        <f>+E16+E119</f>
        <v>0</v>
      </c>
      <c r="F15" s="178">
        <f>+F16+F119</f>
        <v>5971840.9000000004</v>
      </c>
      <c r="G15" s="178">
        <f>+F15/C15*100</f>
        <v>112.41120386539494</v>
      </c>
      <c r="H15" s="178">
        <f>+F15/D15*100</f>
        <v>42.007267197605216</v>
      </c>
      <c r="I15" s="56"/>
      <c r="J15" s="56"/>
      <c r="K15" s="56"/>
      <c r="L15" s="56"/>
      <c r="M15" s="59"/>
      <c r="N15" s="59"/>
      <c r="O15" s="59"/>
    </row>
    <row r="16" spans="1:15" ht="20.25" customHeight="1" x14ac:dyDescent="0.2">
      <c r="A16" s="179" t="s">
        <v>77</v>
      </c>
      <c r="B16" s="180" t="s">
        <v>78</v>
      </c>
      <c r="C16" s="181">
        <f>+C17++C29+C62+C71+C79+C96+C104</f>
        <v>5233740.6000000015</v>
      </c>
      <c r="D16" s="182">
        <f>+D17++D29+D62+D71+D79+D96+D104</f>
        <v>10940180</v>
      </c>
      <c r="E16" s="182">
        <f>+E17++E29+E62+E71+E79+E96+E104</f>
        <v>0</v>
      </c>
      <c r="F16" s="181">
        <f>+F17++F29+F62+F71+F79+F96+F104</f>
        <v>4957021.28</v>
      </c>
      <c r="G16" s="181">
        <f>+F16/C16*100</f>
        <v>94.712781141656095</v>
      </c>
      <c r="H16" s="181">
        <f>+F16/D16*100</f>
        <v>45.31023511496155</v>
      </c>
      <c r="I16" s="154"/>
      <c r="J16" s="154"/>
      <c r="K16" s="154"/>
      <c r="L16" s="154"/>
      <c r="M16" s="154"/>
      <c r="N16" s="154"/>
      <c r="O16" s="154"/>
    </row>
    <row r="17" spans="1:15" x14ac:dyDescent="0.2">
      <c r="A17" s="209" t="s">
        <v>79</v>
      </c>
      <c r="B17" s="210" t="s">
        <v>80</v>
      </c>
      <c r="C17" s="211">
        <f>+C18+C23+C25</f>
        <v>3856627.08</v>
      </c>
      <c r="D17" s="212">
        <v>8502279</v>
      </c>
      <c r="E17" s="212">
        <v>0</v>
      </c>
      <c r="F17" s="211">
        <f>+F18+F23+F25</f>
        <v>3758624.51</v>
      </c>
      <c r="G17" s="211">
        <f t="shared" ref="G17:G68" si="0">+F17/C17*100</f>
        <v>97.458852827429709</v>
      </c>
      <c r="H17" s="211">
        <f>+F17/D17*100</f>
        <v>44.20725913605046</v>
      </c>
      <c r="I17" s="157"/>
      <c r="J17" s="157"/>
      <c r="K17" s="157"/>
      <c r="L17" s="157"/>
      <c r="M17" s="157"/>
      <c r="N17" s="157"/>
      <c r="O17" s="157"/>
    </row>
    <row r="18" spans="1:15" x14ac:dyDescent="0.2">
      <c r="A18" s="167" t="s">
        <v>81</v>
      </c>
      <c r="B18" s="168" t="s">
        <v>82</v>
      </c>
      <c r="C18" s="166">
        <f>SUM(C19:C22)</f>
        <v>3157707.02</v>
      </c>
      <c r="D18" s="164"/>
      <c r="E18" s="164"/>
      <c r="F18" s="166">
        <f>SUM(F19:F22)</f>
        <v>3054595.06</v>
      </c>
      <c r="G18" s="166">
        <f t="shared" si="0"/>
        <v>96.734593825617182</v>
      </c>
      <c r="H18" s="166"/>
      <c r="I18" s="157"/>
      <c r="J18" s="157"/>
      <c r="K18" s="157"/>
      <c r="L18" s="157"/>
      <c r="M18" s="157"/>
      <c r="N18" s="157"/>
      <c r="O18" s="157"/>
    </row>
    <row r="19" spans="1:15" x14ac:dyDescent="0.2">
      <c r="A19" s="64" t="s">
        <v>83</v>
      </c>
      <c r="B19" s="63" t="s">
        <v>84</v>
      </c>
      <c r="C19" s="162">
        <v>3153453.77</v>
      </c>
      <c r="D19" s="163"/>
      <c r="E19" s="163"/>
      <c r="F19" s="162">
        <v>3049989.49</v>
      </c>
      <c r="G19" s="162">
        <f t="shared" si="0"/>
        <v>96.719017066801655</v>
      </c>
      <c r="H19" s="166"/>
      <c r="I19" s="61"/>
      <c r="J19" s="61"/>
      <c r="K19" s="61"/>
      <c r="L19" s="61"/>
      <c r="M19" s="62"/>
      <c r="N19" s="62"/>
      <c r="O19" s="62"/>
    </row>
    <row r="20" spans="1:15" x14ac:dyDescent="0.2">
      <c r="A20" s="64" t="s">
        <v>368</v>
      </c>
      <c r="B20" s="63" t="s">
        <v>369</v>
      </c>
      <c r="C20" s="162">
        <v>1805.49</v>
      </c>
      <c r="D20" s="163"/>
      <c r="E20" s="163"/>
      <c r="F20" s="162">
        <v>2594.86</v>
      </c>
      <c r="G20" s="162">
        <f t="shared" si="0"/>
        <v>143.72054123811265</v>
      </c>
      <c r="H20" s="166"/>
      <c r="I20" s="61"/>
      <c r="J20" s="61"/>
      <c r="K20" s="61"/>
      <c r="L20" s="61"/>
      <c r="M20" s="62"/>
      <c r="N20" s="62"/>
      <c r="O20" s="62"/>
    </row>
    <row r="21" spans="1:15" x14ac:dyDescent="0.2">
      <c r="A21" s="64" t="s">
        <v>85</v>
      </c>
      <c r="B21" s="63" t="s">
        <v>86</v>
      </c>
      <c r="C21" s="162">
        <v>1635.09</v>
      </c>
      <c r="D21" s="163"/>
      <c r="E21" s="163"/>
      <c r="F21" s="162">
        <v>1283.57</v>
      </c>
      <c r="G21" s="162">
        <f t="shared" si="0"/>
        <v>78.501489214660964</v>
      </c>
      <c r="H21" s="166"/>
      <c r="I21" s="61"/>
      <c r="J21" s="61"/>
      <c r="K21" s="61"/>
      <c r="L21" s="61"/>
      <c r="M21" s="62"/>
      <c r="N21" s="62"/>
      <c r="O21" s="62"/>
    </row>
    <row r="22" spans="1:15" x14ac:dyDescent="0.2">
      <c r="A22" s="64" t="s">
        <v>370</v>
      </c>
      <c r="B22" s="63" t="s">
        <v>371</v>
      </c>
      <c r="C22" s="162">
        <v>812.67</v>
      </c>
      <c r="D22" s="163"/>
      <c r="E22" s="163"/>
      <c r="F22" s="162">
        <v>727.14</v>
      </c>
      <c r="G22" s="162">
        <f t="shared" si="0"/>
        <v>89.47543283251504</v>
      </c>
      <c r="H22" s="166"/>
      <c r="I22" s="61"/>
      <c r="J22" s="61"/>
      <c r="K22" s="61"/>
      <c r="L22" s="61"/>
      <c r="M22" s="62"/>
      <c r="N22" s="62"/>
      <c r="O22" s="62"/>
    </row>
    <row r="23" spans="1:15" x14ac:dyDescent="0.2">
      <c r="A23" s="167" t="s">
        <v>87</v>
      </c>
      <c r="B23" s="168" t="s">
        <v>88</v>
      </c>
      <c r="C23" s="166">
        <f>+C24</f>
        <v>181360.45</v>
      </c>
      <c r="D23" s="164"/>
      <c r="E23" s="164"/>
      <c r="F23" s="166">
        <f>+F24</f>
        <v>188023.74</v>
      </c>
      <c r="G23" s="166">
        <f t="shared" si="0"/>
        <v>103.67405903547326</v>
      </c>
      <c r="H23" s="166"/>
      <c r="I23" s="157"/>
      <c r="J23" s="157"/>
      <c r="K23" s="157"/>
      <c r="L23" s="157"/>
      <c r="M23" s="157"/>
      <c r="N23" s="157"/>
      <c r="O23" s="157"/>
    </row>
    <row r="24" spans="1:15" x14ac:dyDescent="0.2">
      <c r="A24" s="64" t="s">
        <v>89</v>
      </c>
      <c r="B24" s="63" t="s">
        <v>88</v>
      </c>
      <c r="C24" s="162">
        <v>181360.45</v>
      </c>
      <c r="D24" s="163"/>
      <c r="E24" s="163"/>
      <c r="F24" s="162">
        <v>188023.74</v>
      </c>
      <c r="G24" s="162">
        <f t="shared" si="0"/>
        <v>103.67405903547326</v>
      </c>
      <c r="H24" s="166"/>
      <c r="I24" s="61"/>
      <c r="J24" s="61"/>
      <c r="K24" s="61"/>
      <c r="L24" s="61"/>
      <c r="M24" s="62"/>
      <c r="N24" s="62"/>
      <c r="O24" s="62"/>
    </row>
    <row r="25" spans="1:15" x14ac:dyDescent="0.2">
      <c r="A25" s="167" t="s">
        <v>90</v>
      </c>
      <c r="B25" s="168" t="s">
        <v>91</v>
      </c>
      <c r="C25" s="166">
        <f>SUM(C26:C28)</f>
        <v>517559.61</v>
      </c>
      <c r="D25" s="164"/>
      <c r="E25" s="164"/>
      <c r="F25" s="166">
        <f>SUM(F26:F28)</f>
        <v>516005.71</v>
      </c>
      <c r="G25" s="166">
        <f t="shared" si="0"/>
        <v>99.699764052299216</v>
      </c>
      <c r="H25" s="166"/>
      <c r="I25" s="157"/>
      <c r="J25" s="157"/>
      <c r="K25" s="157"/>
      <c r="L25" s="157"/>
      <c r="M25" s="157"/>
      <c r="N25" s="157"/>
      <c r="O25" s="157"/>
    </row>
    <row r="26" spans="1:15" x14ac:dyDescent="0.2">
      <c r="A26" s="64" t="s">
        <v>372</v>
      </c>
      <c r="B26" s="63" t="s">
        <v>373</v>
      </c>
      <c r="C26" s="162">
        <v>0</v>
      </c>
      <c r="D26" s="163"/>
      <c r="E26" s="163"/>
      <c r="F26" s="162">
        <v>0</v>
      </c>
      <c r="G26" s="162" t="s">
        <v>552</v>
      </c>
      <c r="H26" s="166"/>
      <c r="I26" s="61"/>
      <c r="J26" s="61"/>
      <c r="K26" s="61"/>
      <c r="L26" s="61"/>
      <c r="M26" s="62"/>
      <c r="N26" s="62"/>
      <c r="O26" s="62"/>
    </row>
    <row r="27" spans="1:15" x14ac:dyDescent="0.2">
      <c r="A27" s="64" t="s">
        <v>92</v>
      </c>
      <c r="B27" s="63" t="s">
        <v>93</v>
      </c>
      <c r="C27" s="162">
        <v>517559.61</v>
      </c>
      <c r="D27" s="163"/>
      <c r="E27" s="163"/>
      <c r="F27" s="162">
        <v>516005.71</v>
      </c>
      <c r="G27" s="162">
        <f>+F27/C27*100</f>
        <v>99.699764052299216</v>
      </c>
      <c r="H27" s="166"/>
      <c r="I27" s="61"/>
      <c r="J27" s="61"/>
      <c r="K27" s="61"/>
      <c r="L27" s="61"/>
      <c r="M27" s="62"/>
      <c r="N27" s="62"/>
      <c r="O27" s="62"/>
    </row>
    <row r="28" spans="1:15" x14ac:dyDescent="0.2">
      <c r="A28" s="64" t="s">
        <v>374</v>
      </c>
      <c r="B28" s="63" t="s">
        <v>375</v>
      </c>
      <c r="C28" s="162">
        <v>0</v>
      </c>
      <c r="D28" s="163"/>
      <c r="E28" s="163"/>
      <c r="F28" s="162">
        <v>0</v>
      </c>
      <c r="G28" s="162" t="s">
        <v>552</v>
      </c>
      <c r="H28" s="166"/>
      <c r="I28" s="61"/>
      <c r="J28" s="61"/>
      <c r="K28" s="61"/>
      <c r="L28" s="61"/>
      <c r="M28" s="62"/>
      <c r="N28" s="62"/>
      <c r="O28" s="62"/>
    </row>
    <row r="29" spans="1:15" x14ac:dyDescent="0.2">
      <c r="A29" s="209" t="s">
        <v>94</v>
      </c>
      <c r="B29" s="210" t="s">
        <v>95</v>
      </c>
      <c r="C29" s="211">
        <f>+C30+C35+C42+C52+C54</f>
        <v>960376.44000000006</v>
      </c>
      <c r="D29" s="212">
        <v>1863401</v>
      </c>
      <c r="E29" s="212">
        <v>0</v>
      </c>
      <c r="F29" s="211">
        <f>+F30+F35+F42+F52+F54</f>
        <v>1019032.6100000001</v>
      </c>
      <c r="G29" s="211">
        <f t="shared" si="0"/>
        <v>106.10762275675984</v>
      </c>
      <c r="H29" s="211">
        <f>+F29/D29*100</f>
        <v>54.686705116075395</v>
      </c>
      <c r="I29" s="157"/>
      <c r="J29" s="157"/>
      <c r="K29" s="157"/>
      <c r="L29" s="157"/>
      <c r="M29" s="157"/>
      <c r="N29" s="157"/>
      <c r="O29" s="157"/>
    </row>
    <row r="30" spans="1:15" x14ac:dyDescent="0.2">
      <c r="A30" s="167" t="s">
        <v>96</v>
      </c>
      <c r="B30" s="168" t="s">
        <v>97</v>
      </c>
      <c r="C30" s="166">
        <f>SUM(C31:C34)</f>
        <v>251657.75999999998</v>
      </c>
      <c r="D30" s="164"/>
      <c r="E30" s="164"/>
      <c r="F30" s="166">
        <f>SUM(F31:F34)</f>
        <v>263886.67</v>
      </c>
      <c r="G30" s="166">
        <f t="shared" si="0"/>
        <v>104.85934151205987</v>
      </c>
      <c r="H30" s="166"/>
      <c r="I30" s="157"/>
      <c r="J30" s="157"/>
      <c r="K30" s="157"/>
      <c r="L30" s="157"/>
      <c r="M30" s="157"/>
      <c r="N30" s="157"/>
      <c r="O30" s="157"/>
    </row>
    <row r="31" spans="1:15" x14ac:dyDescent="0.2">
      <c r="A31" s="64" t="s">
        <v>98</v>
      </c>
      <c r="B31" s="63" t="s">
        <v>99</v>
      </c>
      <c r="C31" s="162">
        <v>125493.75</v>
      </c>
      <c r="D31" s="163"/>
      <c r="E31" s="163"/>
      <c r="F31" s="162">
        <v>127092.36</v>
      </c>
      <c r="G31" s="162">
        <f t="shared" si="0"/>
        <v>101.27385626774242</v>
      </c>
      <c r="H31" s="166"/>
      <c r="I31" s="61"/>
      <c r="J31" s="61"/>
      <c r="K31" s="61"/>
      <c r="L31" s="61"/>
      <c r="M31" s="62"/>
      <c r="N31" s="62"/>
      <c r="O31" s="62"/>
    </row>
    <row r="32" spans="1:15" x14ac:dyDescent="0.2">
      <c r="A32" s="64" t="s">
        <v>100</v>
      </c>
      <c r="B32" s="63" t="s">
        <v>101</v>
      </c>
      <c r="C32" s="162">
        <v>78503.98</v>
      </c>
      <c r="D32" s="163"/>
      <c r="E32" s="163"/>
      <c r="F32" s="162">
        <v>75190.63</v>
      </c>
      <c r="G32" s="162">
        <f t="shared" si="0"/>
        <v>95.779385962342303</v>
      </c>
      <c r="H32" s="166"/>
      <c r="I32" s="61"/>
      <c r="J32" s="61"/>
      <c r="K32" s="61"/>
      <c r="L32" s="61"/>
      <c r="M32" s="62"/>
      <c r="N32" s="62"/>
      <c r="O32" s="62"/>
    </row>
    <row r="33" spans="1:15" x14ac:dyDescent="0.2">
      <c r="A33" s="64" t="s">
        <v>102</v>
      </c>
      <c r="B33" s="63" t="s">
        <v>103</v>
      </c>
      <c r="C33" s="162">
        <v>47660.03</v>
      </c>
      <c r="D33" s="163"/>
      <c r="E33" s="163"/>
      <c r="F33" s="162">
        <v>61603.68</v>
      </c>
      <c r="G33" s="162">
        <f t="shared" si="0"/>
        <v>129.25648599046201</v>
      </c>
      <c r="H33" s="166"/>
      <c r="I33" s="62"/>
      <c r="J33" s="62"/>
      <c r="K33" s="62"/>
      <c r="L33" s="62"/>
      <c r="M33" s="62"/>
      <c r="N33" s="62"/>
      <c r="O33" s="62"/>
    </row>
    <row r="34" spans="1:15" x14ac:dyDescent="0.2">
      <c r="A34" s="64" t="s">
        <v>104</v>
      </c>
      <c r="B34" s="63" t="s">
        <v>105</v>
      </c>
      <c r="C34" s="162">
        <v>0</v>
      </c>
      <c r="D34" s="163"/>
      <c r="E34" s="163"/>
      <c r="F34" s="162">
        <v>0</v>
      </c>
      <c r="G34" s="162" t="s">
        <v>552</v>
      </c>
      <c r="H34" s="166"/>
      <c r="I34" s="62"/>
      <c r="J34" s="62"/>
      <c r="K34" s="62"/>
      <c r="L34" s="62"/>
      <c r="M34" s="62"/>
      <c r="N34" s="62"/>
      <c r="O34" s="62"/>
    </row>
    <row r="35" spans="1:15" x14ac:dyDescent="0.2">
      <c r="A35" s="167" t="s">
        <v>106</v>
      </c>
      <c r="B35" s="168" t="s">
        <v>107</v>
      </c>
      <c r="C35" s="166">
        <f>SUM(C36:C41)</f>
        <v>86601.65</v>
      </c>
      <c r="D35" s="164"/>
      <c r="E35" s="164"/>
      <c r="F35" s="166">
        <f>SUM(F36:F41)</f>
        <v>85423.699999999983</v>
      </c>
      <c r="G35" s="166">
        <f t="shared" si="0"/>
        <v>98.639806516388532</v>
      </c>
      <c r="H35" s="166"/>
      <c r="I35" s="157"/>
      <c r="J35" s="157"/>
      <c r="K35" s="157"/>
      <c r="L35" s="157"/>
      <c r="M35" s="157"/>
      <c r="N35" s="157"/>
      <c r="O35" s="157"/>
    </row>
    <row r="36" spans="1:15" x14ac:dyDescent="0.2">
      <c r="A36" s="64" t="s">
        <v>108</v>
      </c>
      <c r="B36" s="63" t="s">
        <v>109</v>
      </c>
      <c r="C36" s="162">
        <v>13217.6</v>
      </c>
      <c r="D36" s="163"/>
      <c r="E36" s="163"/>
      <c r="F36" s="162">
        <v>13261.83</v>
      </c>
      <c r="G36" s="162">
        <f t="shared" si="0"/>
        <v>100.33462958479602</v>
      </c>
      <c r="H36" s="166"/>
      <c r="I36" s="62"/>
      <c r="J36" s="62"/>
      <c r="K36" s="62"/>
      <c r="L36" s="62"/>
      <c r="M36" s="62"/>
      <c r="N36" s="62"/>
      <c r="O36" s="62"/>
    </row>
    <row r="37" spans="1:15" x14ac:dyDescent="0.2">
      <c r="A37" s="64" t="s">
        <v>376</v>
      </c>
      <c r="B37" s="63" t="s">
        <v>377</v>
      </c>
      <c r="C37" s="162">
        <v>0</v>
      </c>
      <c r="D37" s="163"/>
      <c r="E37" s="163"/>
      <c r="F37" s="162">
        <v>0</v>
      </c>
      <c r="G37" s="162" t="s">
        <v>552</v>
      </c>
      <c r="H37" s="166"/>
      <c r="I37" s="62"/>
      <c r="J37" s="62"/>
      <c r="K37" s="62"/>
      <c r="L37" s="62"/>
      <c r="M37" s="62"/>
      <c r="N37" s="62"/>
      <c r="O37" s="62"/>
    </row>
    <row r="38" spans="1:15" x14ac:dyDescent="0.2">
      <c r="A38" s="64" t="s">
        <v>110</v>
      </c>
      <c r="B38" s="63" t="s">
        <v>111</v>
      </c>
      <c r="C38" s="162">
        <v>58232.480000000003</v>
      </c>
      <c r="D38" s="163"/>
      <c r="E38" s="163"/>
      <c r="F38" s="162">
        <v>57207.74</v>
      </c>
      <c r="G38" s="162">
        <f t="shared" si="0"/>
        <v>98.240260418240808</v>
      </c>
      <c r="H38" s="166"/>
      <c r="I38" s="62"/>
      <c r="J38" s="62"/>
      <c r="K38" s="62"/>
      <c r="L38" s="62"/>
      <c r="M38" s="62"/>
      <c r="N38" s="62"/>
      <c r="O38" s="62"/>
    </row>
    <row r="39" spans="1:15" x14ac:dyDescent="0.2">
      <c r="A39" s="64" t="s">
        <v>112</v>
      </c>
      <c r="B39" s="63" t="s">
        <v>113</v>
      </c>
      <c r="C39" s="162">
        <v>14843.78</v>
      </c>
      <c r="D39" s="163"/>
      <c r="E39" s="163"/>
      <c r="F39" s="162">
        <v>13941.62</v>
      </c>
      <c r="G39" s="162">
        <f t="shared" si="0"/>
        <v>93.922302809661701</v>
      </c>
      <c r="H39" s="166"/>
      <c r="I39" s="62"/>
      <c r="J39" s="62"/>
      <c r="K39" s="62"/>
      <c r="L39" s="62"/>
      <c r="M39" s="62"/>
      <c r="N39" s="62"/>
      <c r="O39" s="62"/>
    </row>
    <row r="40" spans="1:15" x14ac:dyDescent="0.2">
      <c r="A40" s="64" t="s">
        <v>114</v>
      </c>
      <c r="B40" s="63" t="s">
        <v>115</v>
      </c>
      <c r="C40" s="162">
        <v>171.4</v>
      </c>
      <c r="D40" s="163"/>
      <c r="E40" s="163"/>
      <c r="F40" s="162">
        <v>0</v>
      </c>
      <c r="G40" s="162" t="s">
        <v>552</v>
      </c>
      <c r="H40" s="166"/>
      <c r="I40" s="62"/>
      <c r="J40" s="62"/>
      <c r="K40" s="62"/>
      <c r="L40" s="62"/>
      <c r="M40" s="62"/>
      <c r="N40" s="62"/>
      <c r="O40" s="62"/>
    </row>
    <row r="41" spans="1:15" x14ac:dyDescent="0.2">
      <c r="A41" s="64" t="s">
        <v>116</v>
      </c>
      <c r="B41" s="63" t="s">
        <v>117</v>
      </c>
      <c r="C41" s="162">
        <v>136.38999999999999</v>
      </c>
      <c r="D41" s="163"/>
      <c r="E41" s="163"/>
      <c r="F41" s="162">
        <v>1012.51</v>
      </c>
      <c r="G41" s="162">
        <f t="shared" si="0"/>
        <v>742.36380966346508</v>
      </c>
      <c r="H41" s="166"/>
      <c r="I41" s="62"/>
      <c r="J41" s="62"/>
      <c r="K41" s="62"/>
      <c r="L41" s="62"/>
      <c r="M41" s="62"/>
      <c r="N41" s="62"/>
      <c r="O41" s="62"/>
    </row>
    <row r="42" spans="1:15" x14ac:dyDescent="0.2">
      <c r="A42" s="167" t="s">
        <v>118</v>
      </c>
      <c r="B42" s="168" t="s">
        <v>119</v>
      </c>
      <c r="C42" s="166">
        <f>SUM(C43:C51)</f>
        <v>533444.62</v>
      </c>
      <c r="D42" s="164"/>
      <c r="E42" s="164"/>
      <c r="F42" s="166">
        <f>SUM(F43:F51)</f>
        <v>575299.57000000007</v>
      </c>
      <c r="G42" s="166">
        <f t="shared" si="0"/>
        <v>107.84616592440281</v>
      </c>
      <c r="H42" s="166"/>
      <c r="I42" s="157"/>
      <c r="J42" s="157"/>
      <c r="K42" s="157"/>
      <c r="L42" s="157"/>
      <c r="M42" s="157"/>
      <c r="N42" s="157"/>
      <c r="O42" s="157"/>
    </row>
    <row r="43" spans="1:15" x14ac:dyDescent="0.2">
      <c r="A43" s="64" t="s">
        <v>120</v>
      </c>
      <c r="B43" s="63" t="s">
        <v>121</v>
      </c>
      <c r="C43" s="162">
        <v>18574.63</v>
      </c>
      <c r="D43" s="163"/>
      <c r="E43" s="163"/>
      <c r="F43" s="162">
        <v>26096.38</v>
      </c>
      <c r="G43" s="162">
        <f t="shared" si="0"/>
        <v>140.49475009731015</v>
      </c>
      <c r="H43" s="166"/>
      <c r="I43" s="62"/>
      <c r="J43" s="62"/>
      <c r="K43" s="62"/>
      <c r="L43" s="62"/>
      <c r="M43" s="62"/>
      <c r="N43" s="62"/>
      <c r="O43" s="62"/>
    </row>
    <row r="44" spans="1:15" x14ac:dyDescent="0.2">
      <c r="A44" s="64" t="s">
        <v>122</v>
      </c>
      <c r="B44" s="63" t="s">
        <v>123</v>
      </c>
      <c r="C44" s="162">
        <v>38236.559999999998</v>
      </c>
      <c r="D44" s="163"/>
      <c r="E44" s="163"/>
      <c r="F44" s="162">
        <v>29599.97</v>
      </c>
      <c r="G44" s="162">
        <f t="shared" si="0"/>
        <v>77.41274319656371</v>
      </c>
      <c r="H44" s="166"/>
      <c r="I44" s="62"/>
      <c r="J44" s="62"/>
      <c r="K44" s="62"/>
      <c r="L44" s="62"/>
      <c r="M44" s="62"/>
      <c r="N44" s="62"/>
      <c r="O44" s="62"/>
    </row>
    <row r="45" spans="1:15" x14ac:dyDescent="0.2">
      <c r="A45" s="64" t="s">
        <v>124</v>
      </c>
      <c r="B45" s="63" t="s">
        <v>125</v>
      </c>
      <c r="C45" s="162">
        <v>32206.18</v>
      </c>
      <c r="D45" s="163"/>
      <c r="E45" s="163"/>
      <c r="F45" s="162">
        <v>45129.47</v>
      </c>
      <c r="G45" s="162">
        <f t="shared" si="0"/>
        <v>140.1267396505888</v>
      </c>
      <c r="H45" s="166"/>
      <c r="I45" s="62"/>
      <c r="J45" s="62"/>
      <c r="K45" s="62"/>
      <c r="L45" s="62"/>
      <c r="M45" s="62"/>
      <c r="N45" s="62"/>
      <c r="O45" s="62"/>
    </row>
    <row r="46" spans="1:15" x14ac:dyDescent="0.2">
      <c r="A46" s="64" t="s">
        <v>126</v>
      </c>
      <c r="B46" s="63" t="s">
        <v>127</v>
      </c>
      <c r="C46" s="162">
        <v>8972.39</v>
      </c>
      <c r="D46" s="163"/>
      <c r="E46" s="163"/>
      <c r="F46" s="162">
        <v>9802.34</v>
      </c>
      <c r="G46" s="162">
        <f t="shared" si="0"/>
        <v>109.25004374531201</v>
      </c>
      <c r="H46" s="166"/>
      <c r="I46" s="62"/>
      <c r="J46" s="62"/>
      <c r="K46" s="62"/>
      <c r="L46" s="62"/>
      <c r="M46" s="62"/>
      <c r="N46" s="62"/>
      <c r="O46" s="62"/>
    </row>
    <row r="47" spans="1:15" x14ac:dyDescent="0.2">
      <c r="A47" s="64" t="s">
        <v>128</v>
      </c>
      <c r="B47" s="63" t="s">
        <v>129</v>
      </c>
      <c r="C47" s="162">
        <v>39973.51</v>
      </c>
      <c r="D47" s="163"/>
      <c r="E47" s="163"/>
      <c r="F47" s="162">
        <v>31990.78</v>
      </c>
      <c r="G47" s="162">
        <f t="shared" si="0"/>
        <v>80.029949834277744</v>
      </c>
      <c r="H47" s="166"/>
      <c r="I47" s="62"/>
      <c r="J47" s="62"/>
      <c r="K47" s="62"/>
      <c r="L47" s="62"/>
      <c r="M47" s="62"/>
      <c r="N47" s="62"/>
      <c r="O47" s="62"/>
    </row>
    <row r="48" spans="1:15" x14ac:dyDescent="0.2">
      <c r="A48" s="64" t="s">
        <v>130</v>
      </c>
      <c r="B48" s="63" t="s">
        <v>131</v>
      </c>
      <c r="C48" s="162">
        <v>0</v>
      </c>
      <c r="D48" s="163"/>
      <c r="E48" s="163"/>
      <c r="F48" s="162">
        <v>55.67</v>
      </c>
      <c r="G48" s="162" t="s">
        <v>552</v>
      </c>
      <c r="H48" s="166"/>
      <c r="I48" s="62"/>
      <c r="J48" s="62"/>
      <c r="K48" s="62"/>
      <c r="L48" s="62"/>
      <c r="M48" s="62"/>
      <c r="N48" s="62"/>
      <c r="O48" s="62"/>
    </row>
    <row r="49" spans="1:15" x14ac:dyDescent="0.2">
      <c r="A49" s="64" t="s">
        <v>132</v>
      </c>
      <c r="B49" s="63" t="s">
        <v>133</v>
      </c>
      <c r="C49" s="162">
        <v>305480.87</v>
      </c>
      <c r="D49" s="163"/>
      <c r="E49" s="163"/>
      <c r="F49" s="162">
        <v>364717.65</v>
      </c>
      <c r="G49" s="162">
        <f t="shared" si="0"/>
        <v>119.39132227821665</v>
      </c>
      <c r="H49" s="166"/>
      <c r="I49" s="62"/>
      <c r="J49" s="62"/>
      <c r="K49" s="62"/>
      <c r="L49" s="62"/>
      <c r="M49" s="62"/>
      <c r="N49" s="62"/>
      <c r="O49" s="62"/>
    </row>
    <row r="50" spans="1:15" x14ac:dyDescent="0.2">
      <c r="A50" s="64" t="s">
        <v>134</v>
      </c>
      <c r="B50" s="63" t="s">
        <v>135</v>
      </c>
      <c r="C50" s="162">
        <v>35.67</v>
      </c>
      <c r="D50" s="163"/>
      <c r="E50" s="163"/>
      <c r="F50" s="162">
        <v>95.33</v>
      </c>
      <c r="G50" s="162">
        <f t="shared" si="0"/>
        <v>267.25539669189794</v>
      </c>
      <c r="H50" s="166"/>
      <c r="I50" s="62"/>
      <c r="J50" s="62"/>
      <c r="K50" s="62"/>
      <c r="L50" s="62"/>
      <c r="M50" s="62"/>
      <c r="N50" s="62"/>
      <c r="O50" s="62"/>
    </row>
    <row r="51" spans="1:15" x14ac:dyDescent="0.2">
      <c r="A51" s="64" t="s">
        <v>136</v>
      </c>
      <c r="B51" s="63" t="s">
        <v>137</v>
      </c>
      <c r="C51" s="162">
        <v>89964.81</v>
      </c>
      <c r="D51" s="163"/>
      <c r="E51" s="163"/>
      <c r="F51" s="162">
        <v>67811.98</v>
      </c>
      <c r="G51" s="162">
        <f t="shared" si="0"/>
        <v>75.376116505998297</v>
      </c>
      <c r="H51" s="166"/>
      <c r="I51" s="62"/>
      <c r="J51" s="62"/>
      <c r="K51" s="62"/>
      <c r="L51" s="62"/>
      <c r="M51" s="62"/>
      <c r="N51" s="62"/>
      <c r="O51" s="62"/>
    </row>
    <row r="52" spans="1:15" x14ac:dyDescent="0.2">
      <c r="A52" s="167" t="s">
        <v>138</v>
      </c>
      <c r="B52" s="168" t="s">
        <v>139</v>
      </c>
      <c r="C52" s="166">
        <f>+C53</f>
        <v>13042.5</v>
      </c>
      <c r="D52" s="164"/>
      <c r="E52" s="164"/>
      <c r="F52" s="166">
        <f>+F53</f>
        <v>5754.14</v>
      </c>
      <c r="G52" s="166">
        <f t="shared" si="0"/>
        <v>44.118382211999233</v>
      </c>
      <c r="H52" s="166"/>
      <c r="I52" s="157"/>
      <c r="J52" s="157"/>
      <c r="K52" s="157"/>
      <c r="L52" s="157"/>
      <c r="M52" s="157"/>
      <c r="N52" s="157"/>
      <c r="O52" s="157"/>
    </row>
    <row r="53" spans="1:15" x14ac:dyDescent="0.2">
      <c r="A53" s="64" t="s">
        <v>140</v>
      </c>
      <c r="B53" s="63" t="s">
        <v>139</v>
      </c>
      <c r="C53" s="162">
        <v>13042.5</v>
      </c>
      <c r="D53" s="163"/>
      <c r="E53" s="163"/>
      <c r="F53" s="162">
        <v>5754.14</v>
      </c>
      <c r="G53" s="162">
        <f t="shared" si="0"/>
        <v>44.118382211999233</v>
      </c>
      <c r="H53" s="166"/>
      <c r="I53" s="62"/>
      <c r="J53" s="62"/>
      <c r="K53" s="62"/>
      <c r="L53" s="62"/>
      <c r="M53" s="62"/>
      <c r="N53" s="62"/>
      <c r="O53" s="62"/>
    </row>
    <row r="54" spans="1:15" x14ac:dyDescent="0.2">
      <c r="A54" s="167" t="s">
        <v>141</v>
      </c>
      <c r="B54" s="168" t="s">
        <v>142</v>
      </c>
      <c r="C54" s="166">
        <f>SUM(C55:C61)</f>
        <v>75629.91</v>
      </c>
      <c r="D54" s="164"/>
      <c r="E54" s="164"/>
      <c r="F54" s="166">
        <f>SUM(F55:F61)</f>
        <v>88668.53</v>
      </c>
      <c r="G54" s="166">
        <f t="shared" si="0"/>
        <v>117.24003109351841</v>
      </c>
      <c r="H54" s="166"/>
      <c r="I54" s="157"/>
      <c r="J54" s="157"/>
      <c r="K54" s="157"/>
      <c r="L54" s="157"/>
      <c r="M54" s="157"/>
      <c r="N54" s="157"/>
      <c r="O54" s="157"/>
    </row>
    <row r="55" spans="1:15" ht="25.5" x14ac:dyDescent="0.2">
      <c r="A55" s="64" t="s">
        <v>143</v>
      </c>
      <c r="B55" s="63" t="s">
        <v>144</v>
      </c>
      <c r="C55" s="162">
        <v>0</v>
      </c>
      <c r="D55" s="163"/>
      <c r="E55" s="163"/>
      <c r="F55" s="162">
        <v>0</v>
      </c>
      <c r="G55" s="162" t="s">
        <v>552</v>
      </c>
      <c r="H55" s="166"/>
      <c r="I55" s="62"/>
      <c r="J55" s="62"/>
      <c r="K55" s="62"/>
      <c r="L55" s="62"/>
      <c r="M55" s="62"/>
      <c r="N55" s="62"/>
      <c r="O55" s="62"/>
    </row>
    <row r="56" spans="1:15" x14ac:dyDescent="0.2">
      <c r="A56" s="64" t="s">
        <v>145</v>
      </c>
      <c r="B56" s="63" t="s">
        <v>146</v>
      </c>
      <c r="C56" s="162">
        <v>766.34</v>
      </c>
      <c r="D56" s="163"/>
      <c r="E56" s="163"/>
      <c r="F56" s="162">
        <v>1032.02</v>
      </c>
      <c r="G56" s="162">
        <f t="shared" si="0"/>
        <v>134.66868491792155</v>
      </c>
      <c r="H56" s="166"/>
      <c r="I56" s="62"/>
      <c r="J56" s="62"/>
      <c r="K56" s="62"/>
      <c r="L56" s="62"/>
      <c r="M56" s="62"/>
      <c r="N56" s="62"/>
      <c r="O56" s="62"/>
    </row>
    <row r="57" spans="1:15" x14ac:dyDescent="0.2">
      <c r="A57" s="64" t="s">
        <v>147</v>
      </c>
      <c r="B57" s="63" t="s">
        <v>148</v>
      </c>
      <c r="C57" s="162">
        <v>31572</v>
      </c>
      <c r="D57" s="163"/>
      <c r="E57" s="163"/>
      <c r="F57" s="162">
        <v>41868.86</v>
      </c>
      <c r="G57" s="162">
        <f t="shared" si="0"/>
        <v>132.61389839097936</v>
      </c>
      <c r="H57" s="166"/>
      <c r="I57" s="62"/>
      <c r="J57" s="62"/>
      <c r="K57" s="62"/>
      <c r="L57" s="62"/>
      <c r="M57" s="62"/>
      <c r="N57" s="62"/>
      <c r="O57" s="62"/>
    </row>
    <row r="58" spans="1:15" x14ac:dyDescent="0.2">
      <c r="A58" s="64" t="s">
        <v>149</v>
      </c>
      <c r="B58" s="63" t="s">
        <v>150</v>
      </c>
      <c r="C58" s="162">
        <v>18176.22</v>
      </c>
      <c r="D58" s="163"/>
      <c r="E58" s="163"/>
      <c r="F58" s="162">
        <v>11323.63</v>
      </c>
      <c r="G58" s="162">
        <f t="shared" si="0"/>
        <v>62.299146907332755</v>
      </c>
      <c r="H58" s="166"/>
      <c r="I58" s="62"/>
      <c r="J58" s="62"/>
      <c r="K58" s="62"/>
      <c r="L58" s="62"/>
      <c r="M58" s="62"/>
      <c r="N58" s="62"/>
      <c r="O58" s="62"/>
    </row>
    <row r="59" spans="1:15" x14ac:dyDescent="0.2">
      <c r="A59" s="64" t="s">
        <v>151</v>
      </c>
      <c r="B59" s="63" t="s">
        <v>152</v>
      </c>
      <c r="C59" s="162">
        <v>3109.31</v>
      </c>
      <c r="D59" s="163"/>
      <c r="E59" s="163"/>
      <c r="F59" s="162">
        <v>2222.67</v>
      </c>
      <c r="G59" s="162">
        <f t="shared" si="0"/>
        <v>71.484348617538942</v>
      </c>
      <c r="H59" s="166"/>
      <c r="I59" s="62"/>
      <c r="J59" s="62"/>
      <c r="K59" s="62"/>
      <c r="L59" s="62"/>
      <c r="M59" s="62"/>
      <c r="N59" s="62"/>
      <c r="O59" s="62"/>
    </row>
    <row r="60" spans="1:15" x14ac:dyDescent="0.2">
      <c r="A60" s="64" t="s">
        <v>153</v>
      </c>
      <c r="B60" s="63" t="s">
        <v>154</v>
      </c>
      <c r="C60" s="162">
        <v>0</v>
      </c>
      <c r="D60" s="163"/>
      <c r="E60" s="163"/>
      <c r="F60" s="162">
        <v>0</v>
      </c>
      <c r="G60" s="162" t="s">
        <v>552</v>
      </c>
      <c r="H60" s="166"/>
      <c r="I60" s="62"/>
      <c r="J60" s="62"/>
      <c r="K60" s="62"/>
      <c r="L60" s="62"/>
      <c r="M60" s="62"/>
      <c r="N60" s="62"/>
      <c r="O60" s="62"/>
    </row>
    <row r="61" spans="1:15" x14ac:dyDescent="0.2">
      <c r="A61" s="64" t="s">
        <v>155</v>
      </c>
      <c r="B61" s="63" t="s">
        <v>142</v>
      </c>
      <c r="C61" s="162">
        <v>22006.04</v>
      </c>
      <c r="D61" s="163"/>
      <c r="E61" s="163"/>
      <c r="F61" s="162">
        <v>32221.35</v>
      </c>
      <c r="G61" s="162">
        <f t="shared" si="0"/>
        <v>146.42048274019314</v>
      </c>
      <c r="H61" s="166"/>
      <c r="I61" s="62"/>
      <c r="J61" s="62"/>
      <c r="K61" s="62"/>
      <c r="L61" s="62"/>
      <c r="M61" s="62"/>
      <c r="N61" s="62"/>
      <c r="O61" s="62"/>
    </row>
    <row r="62" spans="1:15" x14ac:dyDescent="0.2">
      <c r="A62" s="209" t="s">
        <v>156</v>
      </c>
      <c r="B62" s="210" t="s">
        <v>157</v>
      </c>
      <c r="C62" s="211">
        <f>+C63+C66</f>
        <v>5933.7</v>
      </c>
      <c r="D62" s="212">
        <v>16000</v>
      </c>
      <c r="E62" s="212">
        <v>0</v>
      </c>
      <c r="F62" s="211">
        <f>+F63+F66</f>
        <v>4142.46</v>
      </c>
      <c r="G62" s="211">
        <f t="shared" si="0"/>
        <v>69.81242732190708</v>
      </c>
      <c r="H62" s="211">
        <f>+F62/D62*100</f>
        <v>25.890374999999999</v>
      </c>
      <c r="I62" s="157"/>
      <c r="J62" s="157"/>
      <c r="K62" s="157"/>
      <c r="L62" s="157"/>
      <c r="M62" s="157"/>
      <c r="N62" s="157"/>
      <c r="O62" s="157"/>
    </row>
    <row r="63" spans="1:15" x14ac:dyDescent="0.2">
      <c r="A63" s="167" t="s">
        <v>378</v>
      </c>
      <c r="B63" s="168" t="s">
        <v>379</v>
      </c>
      <c r="C63" s="166">
        <f>+C64+C65</f>
        <v>0</v>
      </c>
      <c r="D63" s="164"/>
      <c r="E63" s="164"/>
      <c r="F63" s="166">
        <f>+F64+F65</f>
        <v>0</v>
      </c>
      <c r="G63" s="166" t="s">
        <v>552</v>
      </c>
      <c r="H63" s="166"/>
      <c r="I63" s="157"/>
      <c r="J63" s="157"/>
      <c r="K63" s="157"/>
      <c r="L63" s="157"/>
      <c r="M63" s="157"/>
      <c r="N63" s="157"/>
      <c r="O63" s="157"/>
    </row>
    <row r="64" spans="1:15" ht="25.5" x14ac:dyDescent="0.2">
      <c r="A64" s="64" t="s">
        <v>380</v>
      </c>
      <c r="B64" s="63" t="s">
        <v>381</v>
      </c>
      <c r="C64" s="162">
        <v>0</v>
      </c>
      <c r="D64" s="163"/>
      <c r="E64" s="163"/>
      <c r="F64" s="162">
        <v>0</v>
      </c>
      <c r="G64" s="162" t="s">
        <v>552</v>
      </c>
      <c r="H64" s="166"/>
      <c r="I64" s="62"/>
      <c r="J64" s="62"/>
      <c r="K64" s="62"/>
      <c r="L64" s="62"/>
      <c r="M64" s="62"/>
      <c r="N64" s="62"/>
      <c r="O64" s="62"/>
    </row>
    <row r="65" spans="1:15" ht="25.5" x14ac:dyDescent="0.2">
      <c r="A65" s="64" t="s">
        <v>382</v>
      </c>
      <c r="B65" s="63" t="s">
        <v>383</v>
      </c>
      <c r="C65" s="162">
        <v>0</v>
      </c>
      <c r="D65" s="163"/>
      <c r="E65" s="163"/>
      <c r="F65" s="162">
        <v>0</v>
      </c>
      <c r="G65" s="162" t="s">
        <v>552</v>
      </c>
      <c r="H65" s="166"/>
      <c r="I65" s="62"/>
      <c r="J65" s="62"/>
      <c r="K65" s="62"/>
      <c r="L65" s="62"/>
      <c r="M65" s="62"/>
      <c r="N65" s="62"/>
      <c r="O65" s="62"/>
    </row>
    <row r="66" spans="1:15" x14ac:dyDescent="0.2">
      <c r="A66" s="167" t="s">
        <v>158</v>
      </c>
      <c r="B66" s="168" t="s">
        <v>159</v>
      </c>
      <c r="C66" s="166">
        <f>SUM(C67:C70)</f>
        <v>5933.7</v>
      </c>
      <c r="D66" s="164"/>
      <c r="E66" s="164"/>
      <c r="F66" s="166">
        <f>SUM(F67:F70)</f>
        <v>4142.46</v>
      </c>
      <c r="G66" s="166">
        <f t="shared" si="0"/>
        <v>69.81242732190708</v>
      </c>
      <c r="H66" s="166"/>
      <c r="I66" s="157"/>
      <c r="J66" s="157"/>
      <c r="K66" s="157"/>
      <c r="L66" s="157"/>
      <c r="M66" s="157"/>
      <c r="N66" s="157"/>
      <c r="O66" s="157"/>
    </row>
    <row r="67" spans="1:15" x14ac:dyDescent="0.2">
      <c r="A67" s="64" t="s">
        <v>160</v>
      </c>
      <c r="B67" s="63" t="s">
        <v>161</v>
      </c>
      <c r="C67" s="162">
        <v>5859.7</v>
      </c>
      <c r="D67" s="163"/>
      <c r="E67" s="163"/>
      <c r="F67" s="162">
        <v>4136.43</v>
      </c>
      <c r="G67" s="162">
        <f t="shared" si="0"/>
        <v>70.591156543850374</v>
      </c>
      <c r="H67" s="166"/>
      <c r="I67" s="62"/>
      <c r="J67" s="62"/>
      <c r="K67" s="62"/>
      <c r="L67" s="62"/>
      <c r="M67" s="62"/>
      <c r="N67" s="62"/>
      <c r="O67" s="62"/>
    </row>
    <row r="68" spans="1:15" ht="25.5" x14ac:dyDescent="0.2">
      <c r="A68" s="64" t="s">
        <v>384</v>
      </c>
      <c r="B68" s="63" t="s">
        <v>385</v>
      </c>
      <c r="C68" s="162">
        <v>63.82</v>
      </c>
      <c r="D68" s="163"/>
      <c r="E68" s="163"/>
      <c r="F68" s="162">
        <v>6.03</v>
      </c>
      <c r="G68" s="162">
        <f t="shared" si="0"/>
        <v>9.4484487621435278</v>
      </c>
      <c r="H68" s="166"/>
      <c r="I68" s="62"/>
      <c r="J68" s="62"/>
      <c r="K68" s="62"/>
      <c r="L68" s="62"/>
      <c r="M68" s="62"/>
      <c r="N68" s="62"/>
      <c r="O68" s="62"/>
    </row>
    <row r="69" spans="1:15" x14ac:dyDescent="0.2">
      <c r="A69" s="64" t="s">
        <v>386</v>
      </c>
      <c r="B69" s="63" t="s">
        <v>387</v>
      </c>
      <c r="C69" s="162">
        <v>10.18</v>
      </c>
      <c r="D69" s="163"/>
      <c r="E69" s="163"/>
      <c r="F69" s="162">
        <v>0</v>
      </c>
      <c r="G69" s="162" t="s">
        <v>552</v>
      </c>
      <c r="H69" s="166"/>
      <c r="I69" s="62"/>
      <c r="J69" s="62"/>
      <c r="K69" s="62"/>
      <c r="L69" s="62"/>
      <c r="M69" s="62"/>
      <c r="N69" s="62"/>
      <c r="O69" s="62"/>
    </row>
    <row r="70" spans="1:15" x14ac:dyDescent="0.2">
      <c r="A70" s="64" t="s">
        <v>388</v>
      </c>
      <c r="B70" s="63" t="s">
        <v>389</v>
      </c>
      <c r="C70" s="162">
        <v>0</v>
      </c>
      <c r="D70" s="163"/>
      <c r="E70" s="163"/>
      <c r="F70" s="162">
        <v>0</v>
      </c>
      <c r="G70" s="162" t="s">
        <v>552</v>
      </c>
      <c r="H70" s="166"/>
      <c r="I70" s="62"/>
      <c r="J70" s="62"/>
      <c r="K70" s="62"/>
      <c r="L70" s="62"/>
      <c r="M70" s="62"/>
      <c r="N70" s="62"/>
      <c r="O70" s="62"/>
    </row>
    <row r="71" spans="1:15" x14ac:dyDescent="0.2">
      <c r="A71" s="209" t="s">
        <v>162</v>
      </c>
      <c r="B71" s="210" t="s">
        <v>163</v>
      </c>
      <c r="C71" s="211">
        <f>+C72+C74+C77</f>
        <v>0</v>
      </c>
      <c r="D71" s="212">
        <v>0</v>
      </c>
      <c r="E71" s="212">
        <v>0</v>
      </c>
      <c r="F71" s="211">
        <f>+F72+F74+F77</f>
        <v>0</v>
      </c>
      <c r="G71" s="211" t="s">
        <v>552</v>
      </c>
      <c r="H71" s="211" t="s">
        <v>552</v>
      </c>
      <c r="I71" s="157"/>
      <c r="J71" s="157"/>
      <c r="K71" s="157"/>
      <c r="L71" s="157"/>
      <c r="M71" s="157"/>
      <c r="N71" s="157"/>
      <c r="O71" s="157"/>
    </row>
    <row r="72" spans="1:15" x14ac:dyDescent="0.2">
      <c r="A72" s="167" t="s">
        <v>390</v>
      </c>
      <c r="B72" s="168" t="s">
        <v>391</v>
      </c>
      <c r="C72" s="166">
        <f>+C73</f>
        <v>0</v>
      </c>
      <c r="D72" s="164"/>
      <c r="E72" s="164"/>
      <c r="F72" s="166">
        <f>+F73</f>
        <v>0</v>
      </c>
      <c r="G72" s="166" t="s">
        <v>552</v>
      </c>
      <c r="H72" s="166"/>
      <c r="I72" s="157"/>
      <c r="J72" s="157"/>
      <c r="K72" s="157"/>
      <c r="L72" s="157"/>
      <c r="M72" s="157"/>
      <c r="N72" s="157"/>
      <c r="O72" s="157"/>
    </row>
    <row r="73" spans="1:15" ht="25.5" x14ac:dyDescent="0.2">
      <c r="A73" s="64" t="s">
        <v>392</v>
      </c>
      <c r="B73" s="63" t="s">
        <v>393</v>
      </c>
      <c r="C73" s="162">
        <v>0</v>
      </c>
      <c r="D73" s="163"/>
      <c r="E73" s="163"/>
      <c r="F73" s="162">
        <v>0</v>
      </c>
      <c r="G73" s="161" t="s">
        <v>552</v>
      </c>
      <c r="H73" s="166"/>
      <c r="I73" s="62"/>
      <c r="J73" s="62"/>
      <c r="K73" s="62"/>
      <c r="L73" s="62"/>
      <c r="M73" s="62"/>
      <c r="N73" s="62"/>
      <c r="O73" s="62"/>
    </row>
    <row r="74" spans="1:15" ht="25.5" x14ac:dyDescent="0.2">
      <c r="A74" s="167" t="s">
        <v>164</v>
      </c>
      <c r="B74" s="168" t="s">
        <v>165</v>
      </c>
      <c r="C74" s="166">
        <f>+C75+C76</f>
        <v>0</v>
      </c>
      <c r="D74" s="164"/>
      <c r="E74" s="164"/>
      <c r="F74" s="166">
        <f>+F75+F76</f>
        <v>0</v>
      </c>
      <c r="G74" s="166" t="s">
        <v>552</v>
      </c>
      <c r="H74" s="166"/>
      <c r="I74" s="157"/>
      <c r="J74" s="157"/>
      <c r="K74" s="157"/>
      <c r="L74" s="157"/>
      <c r="M74" s="157"/>
      <c r="N74" s="157"/>
      <c r="O74" s="157"/>
    </row>
    <row r="75" spans="1:15" ht="25.5" x14ac:dyDescent="0.2">
      <c r="A75" s="64" t="s">
        <v>394</v>
      </c>
      <c r="B75" s="63" t="s">
        <v>395</v>
      </c>
      <c r="C75" s="162">
        <v>0</v>
      </c>
      <c r="D75" s="163"/>
      <c r="E75" s="163"/>
      <c r="F75" s="162">
        <v>0</v>
      </c>
      <c r="G75" s="161" t="s">
        <v>552</v>
      </c>
      <c r="H75" s="166"/>
      <c r="I75" s="62"/>
      <c r="J75" s="62"/>
      <c r="K75" s="62"/>
      <c r="L75" s="62"/>
      <c r="M75" s="62"/>
      <c r="N75" s="62"/>
      <c r="O75" s="62"/>
    </row>
    <row r="76" spans="1:15" x14ac:dyDescent="0.2">
      <c r="A76" s="64" t="s">
        <v>166</v>
      </c>
      <c r="B76" s="63" t="s">
        <v>167</v>
      </c>
      <c r="C76" s="162">
        <v>0</v>
      </c>
      <c r="D76" s="163"/>
      <c r="E76" s="163"/>
      <c r="F76" s="162">
        <v>0</v>
      </c>
      <c r="G76" s="162" t="s">
        <v>552</v>
      </c>
      <c r="H76" s="166"/>
      <c r="I76" s="62"/>
      <c r="J76" s="62"/>
      <c r="K76" s="62"/>
      <c r="L76" s="62"/>
      <c r="M76" s="62"/>
      <c r="N76" s="62"/>
      <c r="O76" s="62"/>
    </row>
    <row r="77" spans="1:15" ht="25.5" x14ac:dyDescent="0.2">
      <c r="A77" s="167" t="s">
        <v>168</v>
      </c>
      <c r="B77" s="168" t="s">
        <v>169</v>
      </c>
      <c r="C77" s="166">
        <f>+C78</f>
        <v>0</v>
      </c>
      <c r="D77" s="164"/>
      <c r="E77" s="164"/>
      <c r="F77" s="166">
        <f>+F78</f>
        <v>0</v>
      </c>
      <c r="G77" s="166" t="s">
        <v>552</v>
      </c>
      <c r="H77" s="166"/>
      <c r="I77" s="157"/>
      <c r="J77" s="157"/>
      <c r="K77" s="157"/>
      <c r="L77" s="157"/>
      <c r="M77" s="157"/>
      <c r="N77" s="157"/>
      <c r="O77" s="157"/>
    </row>
    <row r="78" spans="1:15" ht="25.5" x14ac:dyDescent="0.2">
      <c r="A78" s="64" t="s">
        <v>170</v>
      </c>
      <c r="B78" s="63" t="s">
        <v>169</v>
      </c>
      <c r="C78" s="162">
        <v>0</v>
      </c>
      <c r="D78" s="163"/>
      <c r="E78" s="163"/>
      <c r="F78" s="162">
        <v>0</v>
      </c>
      <c r="G78" s="162" t="s">
        <v>552</v>
      </c>
      <c r="H78" s="166"/>
      <c r="I78" s="62"/>
      <c r="J78" s="62"/>
      <c r="K78" s="62"/>
      <c r="L78" s="62"/>
      <c r="M78" s="62"/>
      <c r="N78" s="62"/>
      <c r="O78" s="62"/>
    </row>
    <row r="79" spans="1:15" x14ac:dyDescent="0.2">
      <c r="A79" s="209" t="s">
        <v>171</v>
      </c>
      <c r="B79" s="210" t="s">
        <v>172</v>
      </c>
      <c r="C79" s="211">
        <f>+C80+C82+C84+C86+C89+C91</f>
        <v>1276.24</v>
      </c>
      <c r="D79" s="212">
        <v>0</v>
      </c>
      <c r="E79" s="212">
        <v>0</v>
      </c>
      <c r="F79" s="211">
        <f>+F80+F82+F84+F86+F89+F91</f>
        <v>171204.2</v>
      </c>
      <c r="G79" s="211">
        <f t="shared" ref="G79:G135" si="1">+F79/C79*100</f>
        <v>13414.73390584843</v>
      </c>
      <c r="H79" s="211" t="s">
        <v>552</v>
      </c>
      <c r="I79" s="157"/>
      <c r="J79" s="157"/>
      <c r="K79" s="157"/>
      <c r="L79" s="157"/>
      <c r="M79" s="157"/>
      <c r="N79" s="157"/>
      <c r="O79" s="157"/>
    </row>
    <row r="80" spans="1:15" x14ac:dyDescent="0.2">
      <c r="A80" s="167" t="s">
        <v>173</v>
      </c>
      <c r="B80" s="168" t="s">
        <v>174</v>
      </c>
      <c r="C80" s="166">
        <f>+C81</f>
        <v>0</v>
      </c>
      <c r="D80" s="164"/>
      <c r="E80" s="164"/>
      <c r="F80" s="166">
        <f>+F81</f>
        <v>164360</v>
      </c>
      <c r="G80" s="166" t="s">
        <v>552</v>
      </c>
      <c r="H80" s="166"/>
      <c r="I80" s="157"/>
      <c r="J80" s="157"/>
      <c r="K80" s="157"/>
      <c r="L80" s="157"/>
      <c r="M80" s="157"/>
      <c r="N80" s="157"/>
      <c r="O80" s="157"/>
    </row>
    <row r="81" spans="1:15" x14ac:dyDescent="0.2">
      <c r="A81" s="64" t="s">
        <v>175</v>
      </c>
      <c r="B81" s="63" t="s">
        <v>176</v>
      </c>
      <c r="C81" s="161">
        <v>0</v>
      </c>
      <c r="D81" s="163"/>
      <c r="E81" s="163"/>
      <c r="F81" s="162">
        <v>164360</v>
      </c>
      <c r="G81" s="162" t="s">
        <v>552</v>
      </c>
      <c r="H81" s="166"/>
      <c r="I81" s="62"/>
      <c r="J81" s="62"/>
      <c r="K81" s="62"/>
      <c r="L81" s="62"/>
      <c r="M81" s="62"/>
      <c r="N81" s="62"/>
      <c r="O81" s="62"/>
    </row>
    <row r="82" spans="1:15" ht="25.5" x14ac:dyDescent="0.2">
      <c r="A82" s="167" t="s">
        <v>396</v>
      </c>
      <c r="B82" s="168" t="s">
        <v>397</v>
      </c>
      <c r="C82" s="166">
        <f>+C83</f>
        <v>0</v>
      </c>
      <c r="D82" s="164"/>
      <c r="E82" s="164"/>
      <c r="F82" s="166">
        <f>+F83</f>
        <v>0</v>
      </c>
      <c r="G82" s="166" t="e">
        <f t="shared" si="1"/>
        <v>#DIV/0!</v>
      </c>
      <c r="H82" s="166"/>
      <c r="I82" s="157"/>
      <c r="J82" s="157"/>
      <c r="K82" s="157"/>
      <c r="L82" s="157"/>
      <c r="M82" s="157"/>
      <c r="N82" s="157"/>
      <c r="O82" s="157"/>
    </row>
    <row r="83" spans="1:15" ht="25.5" x14ac:dyDescent="0.2">
      <c r="A83" s="64" t="s">
        <v>398</v>
      </c>
      <c r="B83" s="63" t="s">
        <v>399</v>
      </c>
      <c r="C83" s="161">
        <v>0</v>
      </c>
      <c r="D83" s="163"/>
      <c r="E83" s="163"/>
      <c r="F83" s="161">
        <v>0</v>
      </c>
      <c r="G83" s="162" t="e">
        <f t="shared" si="1"/>
        <v>#DIV/0!</v>
      </c>
      <c r="H83" s="166"/>
      <c r="I83" s="62"/>
      <c r="J83" s="62"/>
      <c r="K83" s="62"/>
      <c r="L83" s="62"/>
      <c r="M83" s="62"/>
      <c r="N83" s="62"/>
      <c r="O83" s="62"/>
    </row>
    <row r="84" spans="1:15" x14ac:dyDescent="0.2">
      <c r="A84" s="167" t="s">
        <v>177</v>
      </c>
      <c r="B84" s="168" t="s">
        <v>178</v>
      </c>
      <c r="C84" s="166">
        <f>+C85</f>
        <v>0</v>
      </c>
      <c r="D84" s="164"/>
      <c r="E84" s="164"/>
      <c r="F84" s="166">
        <f>+F85</f>
        <v>0</v>
      </c>
      <c r="G84" s="166" t="s">
        <v>552</v>
      </c>
      <c r="H84" s="166"/>
      <c r="I84" s="157"/>
      <c r="J84" s="157"/>
      <c r="K84" s="157"/>
      <c r="L84" s="157"/>
      <c r="M84" s="157"/>
      <c r="N84" s="157"/>
      <c r="O84" s="157"/>
    </row>
    <row r="85" spans="1:15" x14ac:dyDescent="0.2">
      <c r="A85" s="64" t="s">
        <v>179</v>
      </c>
      <c r="B85" s="63" t="s">
        <v>180</v>
      </c>
      <c r="C85" s="161">
        <v>0</v>
      </c>
      <c r="D85" s="163"/>
      <c r="E85" s="163"/>
      <c r="F85" s="161">
        <v>0</v>
      </c>
      <c r="G85" s="162" t="s">
        <v>552</v>
      </c>
      <c r="H85" s="166"/>
      <c r="I85" s="62"/>
      <c r="J85" s="62"/>
      <c r="K85" s="62"/>
      <c r="L85" s="62"/>
      <c r="M85" s="62"/>
      <c r="N85" s="62"/>
      <c r="O85" s="62"/>
    </row>
    <row r="86" spans="1:15" x14ac:dyDescent="0.2">
      <c r="A86" s="167" t="s">
        <v>181</v>
      </c>
      <c r="B86" s="168" t="s">
        <v>182</v>
      </c>
      <c r="C86" s="166">
        <f>+C87+C88</f>
        <v>0</v>
      </c>
      <c r="D86" s="164"/>
      <c r="E86" s="164"/>
      <c r="F86" s="166">
        <f>+F87+F88</f>
        <v>0</v>
      </c>
      <c r="G86" s="166" t="s">
        <v>552</v>
      </c>
      <c r="H86" s="166"/>
      <c r="I86" s="157"/>
      <c r="J86" s="157"/>
      <c r="K86" s="157"/>
      <c r="L86" s="157"/>
      <c r="M86" s="157"/>
      <c r="N86" s="157"/>
      <c r="O86" s="157"/>
    </row>
    <row r="87" spans="1:15" x14ac:dyDescent="0.2">
      <c r="A87" s="64" t="s">
        <v>183</v>
      </c>
      <c r="B87" s="63" t="s">
        <v>184</v>
      </c>
      <c r="C87" s="162">
        <v>0</v>
      </c>
      <c r="D87" s="163"/>
      <c r="E87" s="163"/>
      <c r="F87" s="162">
        <v>0</v>
      </c>
      <c r="G87" s="162" t="s">
        <v>552</v>
      </c>
      <c r="H87" s="166"/>
      <c r="I87" s="62"/>
      <c r="J87" s="62"/>
      <c r="K87" s="62"/>
      <c r="L87" s="62"/>
      <c r="M87" s="62"/>
      <c r="N87" s="62"/>
      <c r="O87" s="62"/>
    </row>
    <row r="88" spans="1:15" ht="25.5" x14ac:dyDescent="0.2">
      <c r="A88" s="64" t="s">
        <v>185</v>
      </c>
      <c r="B88" s="63" t="s">
        <v>186</v>
      </c>
      <c r="C88" s="161">
        <v>0</v>
      </c>
      <c r="D88" s="163"/>
      <c r="E88" s="163"/>
      <c r="F88" s="161">
        <v>0</v>
      </c>
      <c r="G88" s="162" t="s">
        <v>552</v>
      </c>
      <c r="H88" s="166"/>
      <c r="I88" s="62"/>
      <c r="J88" s="62"/>
      <c r="K88" s="62"/>
      <c r="L88" s="62"/>
      <c r="M88" s="62"/>
      <c r="N88" s="62"/>
      <c r="O88" s="62"/>
    </row>
    <row r="89" spans="1:15" x14ac:dyDescent="0.2">
      <c r="A89" s="167" t="s">
        <v>187</v>
      </c>
      <c r="B89" s="168" t="s">
        <v>188</v>
      </c>
      <c r="C89" s="166">
        <f>+C90</f>
        <v>0</v>
      </c>
      <c r="D89" s="164"/>
      <c r="E89" s="164"/>
      <c r="F89" s="166">
        <f>+F90</f>
        <v>0</v>
      </c>
      <c r="G89" s="166" t="s">
        <v>552</v>
      </c>
      <c r="H89" s="166"/>
      <c r="I89" s="157"/>
      <c r="J89" s="157"/>
      <c r="K89" s="157"/>
      <c r="L89" s="157"/>
      <c r="M89" s="157"/>
      <c r="N89" s="157"/>
      <c r="O89" s="157"/>
    </row>
    <row r="90" spans="1:15" x14ac:dyDescent="0.2">
      <c r="A90" s="64" t="s">
        <v>189</v>
      </c>
      <c r="B90" s="63" t="s">
        <v>190</v>
      </c>
      <c r="C90" s="162">
        <v>0</v>
      </c>
      <c r="D90" s="163"/>
      <c r="E90" s="163"/>
      <c r="F90" s="162">
        <v>0</v>
      </c>
      <c r="G90" s="162" t="s">
        <v>552</v>
      </c>
      <c r="H90" s="166"/>
      <c r="I90" s="62"/>
      <c r="J90" s="62"/>
      <c r="K90" s="62"/>
      <c r="L90" s="62"/>
      <c r="M90" s="62"/>
      <c r="N90" s="62"/>
      <c r="O90" s="62"/>
    </row>
    <row r="91" spans="1:15" x14ac:dyDescent="0.2">
      <c r="A91" s="167" t="s">
        <v>191</v>
      </c>
      <c r="B91" s="168" t="s">
        <v>192</v>
      </c>
      <c r="C91" s="166">
        <f>SUM(C92:C95)</f>
        <v>1276.24</v>
      </c>
      <c r="D91" s="164"/>
      <c r="E91" s="164"/>
      <c r="F91" s="166">
        <f>SUM(F92:F95)</f>
        <v>6844.2</v>
      </c>
      <c r="G91" s="166">
        <f t="shared" si="1"/>
        <v>536.27844292609529</v>
      </c>
      <c r="H91" s="166"/>
      <c r="I91" s="157"/>
      <c r="J91" s="157"/>
      <c r="K91" s="157"/>
      <c r="L91" s="157"/>
      <c r="M91" s="157"/>
      <c r="N91" s="157"/>
      <c r="O91" s="157"/>
    </row>
    <row r="92" spans="1:15" ht="25.5" x14ac:dyDescent="0.2">
      <c r="A92" s="64" t="s">
        <v>193</v>
      </c>
      <c r="B92" s="63" t="s">
        <v>194</v>
      </c>
      <c r="C92" s="162">
        <v>0</v>
      </c>
      <c r="D92" s="163"/>
      <c r="E92" s="163"/>
      <c r="F92" s="162">
        <v>0</v>
      </c>
      <c r="G92" s="162" t="s">
        <v>552</v>
      </c>
      <c r="H92" s="166"/>
      <c r="I92" s="62"/>
      <c r="J92" s="62"/>
      <c r="K92" s="62"/>
      <c r="L92" s="62"/>
      <c r="M92" s="62"/>
      <c r="N92" s="62"/>
      <c r="O92" s="62"/>
    </row>
    <row r="93" spans="1:15" ht="25.5" x14ac:dyDescent="0.2">
      <c r="A93" s="64" t="s">
        <v>195</v>
      </c>
      <c r="B93" s="63" t="s">
        <v>196</v>
      </c>
      <c r="C93" s="162">
        <v>0</v>
      </c>
      <c r="D93" s="163"/>
      <c r="E93" s="163"/>
      <c r="F93" s="162">
        <v>0</v>
      </c>
      <c r="G93" s="162" t="s">
        <v>552</v>
      </c>
      <c r="H93" s="166"/>
      <c r="I93" s="62"/>
      <c r="J93" s="62"/>
      <c r="K93" s="62"/>
      <c r="L93" s="62"/>
      <c r="M93" s="62"/>
      <c r="N93" s="62"/>
      <c r="O93" s="62"/>
    </row>
    <row r="94" spans="1:15" ht="25.5" x14ac:dyDescent="0.2">
      <c r="A94" s="64" t="s">
        <v>400</v>
      </c>
      <c r="B94" s="63" t="s">
        <v>287</v>
      </c>
      <c r="C94" s="162">
        <v>1276.24</v>
      </c>
      <c r="D94" s="164"/>
      <c r="E94" s="164"/>
      <c r="F94" s="162">
        <v>6844.2</v>
      </c>
      <c r="G94" s="162">
        <f t="shared" si="1"/>
        <v>536.27844292609529</v>
      </c>
      <c r="H94" s="166"/>
      <c r="I94" s="62"/>
      <c r="J94" s="62"/>
      <c r="K94" s="62"/>
      <c r="L94" s="62"/>
      <c r="M94" s="62"/>
      <c r="N94" s="62"/>
      <c r="O94" s="62"/>
    </row>
    <row r="95" spans="1:15" ht="25.5" x14ac:dyDescent="0.2">
      <c r="A95" s="64" t="s">
        <v>197</v>
      </c>
      <c r="B95" s="63" t="s">
        <v>198</v>
      </c>
      <c r="C95" s="162">
        <v>0</v>
      </c>
      <c r="D95" s="164"/>
      <c r="E95" s="164"/>
      <c r="F95" s="162">
        <v>0</v>
      </c>
      <c r="G95" s="162" t="s">
        <v>552</v>
      </c>
      <c r="H95" s="166"/>
      <c r="I95" s="62"/>
      <c r="J95" s="62"/>
      <c r="K95" s="62"/>
      <c r="L95" s="62"/>
      <c r="M95" s="62"/>
      <c r="N95" s="62"/>
      <c r="O95" s="62"/>
    </row>
    <row r="96" spans="1:15" ht="25.5" x14ac:dyDescent="0.2">
      <c r="A96" s="209" t="s">
        <v>199</v>
      </c>
      <c r="B96" s="210" t="s">
        <v>200</v>
      </c>
      <c r="C96" s="211">
        <f>+C97+C100</f>
        <v>2873.36</v>
      </c>
      <c r="D96" s="212">
        <v>15000</v>
      </c>
      <c r="E96" s="212">
        <v>0</v>
      </c>
      <c r="F96" s="211">
        <f>+F97+F100</f>
        <v>1775.5</v>
      </c>
      <c r="G96" s="211">
        <f t="shared" si="1"/>
        <v>61.791769913968309</v>
      </c>
      <c r="H96" s="211">
        <f>+F96/D96*100</f>
        <v>11.836666666666666</v>
      </c>
      <c r="I96" s="157"/>
      <c r="J96" s="157"/>
      <c r="K96" s="157"/>
      <c r="L96" s="157"/>
      <c r="M96" s="157"/>
      <c r="N96" s="157"/>
      <c r="O96" s="157"/>
    </row>
    <row r="97" spans="1:15" x14ac:dyDescent="0.2">
      <c r="A97" s="167" t="s">
        <v>401</v>
      </c>
      <c r="B97" s="168" t="s">
        <v>402</v>
      </c>
      <c r="C97" s="166">
        <f>+C98+C99</f>
        <v>0</v>
      </c>
      <c r="D97" s="164"/>
      <c r="E97" s="164"/>
      <c r="F97" s="166">
        <f>+F98+F99</f>
        <v>0</v>
      </c>
      <c r="G97" s="166" t="s">
        <v>552</v>
      </c>
      <c r="H97" s="166"/>
      <c r="I97" s="157"/>
      <c r="J97" s="157"/>
      <c r="K97" s="157"/>
      <c r="L97" s="157"/>
      <c r="M97" s="157"/>
      <c r="N97" s="157"/>
      <c r="O97" s="157"/>
    </row>
    <row r="98" spans="1:15" ht="25.5" x14ac:dyDescent="0.2">
      <c r="A98" s="64" t="s">
        <v>403</v>
      </c>
      <c r="B98" s="63" t="s">
        <v>404</v>
      </c>
      <c r="C98" s="162">
        <v>0</v>
      </c>
      <c r="D98" s="164"/>
      <c r="E98" s="164"/>
      <c r="F98" s="162">
        <v>0</v>
      </c>
      <c r="G98" s="162" t="s">
        <v>552</v>
      </c>
      <c r="H98" s="166"/>
      <c r="I98" s="62"/>
      <c r="J98" s="62"/>
      <c r="K98" s="62"/>
      <c r="L98" s="62"/>
      <c r="M98" s="62"/>
      <c r="N98" s="62"/>
      <c r="O98" s="62"/>
    </row>
    <row r="99" spans="1:15" ht="25.5" x14ac:dyDescent="0.2">
      <c r="A99" s="64" t="s">
        <v>405</v>
      </c>
      <c r="B99" s="63" t="s">
        <v>406</v>
      </c>
      <c r="C99" s="162">
        <v>0</v>
      </c>
      <c r="D99" s="164"/>
      <c r="E99" s="164"/>
      <c r="F99" s="162">
        <v>0</v>
      </c>
      <c r="G99" s="162" t="s">
        <v>552</v>
      </c>
      <c r="H99" s="166"/>
      <c r="I99" s="62"/>
      <c r="J99" s="62"/>
      <c r="K99" s="62"/>
      <c r="L99" s="62"/>
      <c r="M99" s="62"/>
      <c r="N99" s="62"/>
      <c r="O99" s="62"/>
    </row>
    <row r="100" spans="1:15" x14ac:dyDescent="0.2">
      <c r="A100" s="167" t="s">
        <v>201</v>
      </c>
      <c r="B100" s="168" t="s">
        <v>202</v>
      </c>
      <c r="C100" s="166">
        <f>SUM(C101:C103)</f>
        <v>2873.36</v>
      </c>
      <c r="D100" s="164"/>
      <c r="E100" s="164"/>
      <c r="F100" s="166">
        <f>SUM(F101:F103)</f>
        <v>1775.5</v>
      </c>
      <c r="G100" s="166">
        <f t="shared" si="1"/>
        <v>61.791769913968309</v>
      </c>
      <c r="H100" s="166"/>
      <c r="I100" s="157"/>
      <c r="J100" s="157"/>
      <c r="K100" s="157"/>
      <c r="L100" s="157"/>
      <c r="M100" s="157"/>
      <c r="N100" s="157"/>
      <c r="O100" s="157"/>
    </row>
    <row r="101" spans="1:15" x14ac:dyDescent="0.2">
      <c r="A101" s="64" t="s">
        <v>203</v>
      </c>
      <c r="B101" s="63" t="s">
        <v>204</v>
      </c>
      <c r="C101" s="162">
        <v>2873.36</v>
      </c>
      <c r="D101" s="164"/>
      <c r="E101" s="164"/>
      <c r="F101" s="162">
        <v>1775.5</v>
      </c>
      <c r="G101" s="162">
        <f t="shared" si="1"/>
        <v>61.791769913968309</v>
      </c>
      <c r="H101" s="166"/>
      <c r="I101" s="62"/>
      <c r="J101" s="62"/>
      <c r="K101" s="62"/>
      <c r="L101" s="62"/>
      <c r="M101" s="62"/>
      <c r="N101" s="62"/>
      <c r="O101" s="62"/>
    </row>
    <row r="102" spans="1:15" x14ac:dyDescent="0.2">
      <c r="A102" s="64" t="s">
        <v>407</v>
      </c>
      <c r="B102" s="63" t="s">
        <v>408</v>
      </c>
      <c r="C102" s="162">
        <v>0</v>
      </c>
      <c r="D102" s="164"/>
      <c r="E102" s="164"/>
      <c r="F102" s="162">
        <v>0</v>
      </c>
      <c r="G102" s="162" t="s">
        <v>552</v>
      </c>
      <c r="H102" s="166"/>
      <c r="I102" s="62"/>
      <c r="J102" s="62"/>
      <c r="K102" s="62"/>
      <c r="L102" s="62"/>
      <c r="M102" s="62"/>
      <c r="N102" s="62"/>
      <c r="O102" s="62"/>
    </row>
    <row r="103" spans="1:15" x14ac:dyDescent="0.2">
      <c r="A103" s="64" t="s">
        <v>409</v>
      </c>
      <c r="B103" s="63" t="s">
        <v>410</v>
      </c>
      <c r="C103" s="162">
        <v>0</v>
      </c>
      <c r="D103" s="164"/>
      <c r="E103" s="164"/>
      <c r="F103" s="162">
        <v>0</v>
      </c>
      <c r="G103" s="162" t="s">
        <v>552</v>
      </c>
      <c r="H103" s="166"/>
      <c r="I103" s="62"/>
      <c r="J103" s="62"/>
      <c r="K103" s="62"/>
      <c r="L103" s="62"/>
      <c r="M103" s="62"/>
      <c r="N103" s="62"/>
      <c r="O103" s="62"/>
    </row>
    <row r="104" spans="1:15" x14ac:dyDescent="0.2">
      <c r="A104" s="209" t="s">
        <v>205</v>
      </c>
      <c r="B104" s="210" t="s">
        <v>206</v>
      </c>
      <c r="C104" s="211">
        <f>+C105+C109+C113</f>
        <v>406653.78</v>
      </c>
      <c r="D104" s="212">
        <v>543500</v>
      </c>
      <c r="E104" s="212">
        <v>0</v>
      </c>
      <c r="F104" s="211">
        <f>+F105+F109+F113</f>
        <v>2242</v>
      </c>
      <c r="G104" s="211" t="s">
        <v>552</v>
      </c>
      <c r="H104" s="211" t="s">
        <v>552</v>
      </c>
      <c r="I104" s="157"/>
      <c r="J104" s="157"/>
      <c r="K104" s="157"/>
      <c r="L104" s="157"/>
      <c r="M104" s="157"/>
      <c r="N104" s="157"/>
      <c r="O104" s="157"/>
    </row>
    <row r="105" spans="1:15" x14ac:dyDescent="0.2">
      <c r="A105" s="167" t="s">
        <v>207</v>
      </c>
      <c r="B105" s="168" t="s">
        <v>208</v>
      </c>
      <c r="C105" s="166">
        <f>SUM(C106:C108)</f>
        <v>406653.78</v>
      </c>
      <c r="D105" s="164"/>
      <c r="E105" s="164"/>
      <c r="F105" s="166">
        <f>SUM(F106:F108)</f>
        <v>2242</v>
      </c>
      <c r="G105" s="166" t="s">
        <v>552</v>
      </c>
      <c r="H105" s="166"/>
      <c r="I105" s="157"/>
      <c r="J105" s="157"/>
      <c r="K105" s="157"/>
      <c r="L105" s="157"/>
      <c r="M105" s="157"/>
      <c r="N105" s="157"/>
      <c r="O105" s="157"/>
    </row>
    <row r="106" spans="1:15" x14ac:dyDescent="0.2">
      <c r="A106" s="64" t="s">
        <v>209</v>
      </c>
      <c r="B106" s="63" t="s">
        <v>210</v>
      </c>
      <c r="C106" s="162">
        <v>1192</v>
      </c>
      <c r="D106" s="164"/>
      <c r="E106" s="164"/>
      <c r="F106" s="162">
        <v>2242</v>
      </c>
      <c r="G106" s="162" t="s">
        <v>552</v>
      </c>
      <c r="H106" s="166"/>
      <c r="I106" s="62"/>
      <c r="J106" s="62"/>
      <c r="K106" s="62"/>
      <c r="L106" s="62"/>
      <c r="M106" s="62"/>
      <c r="N106" s="62"/>
      <c r="O106" s="62"/>
    </row>
    <row r="107" spans="1:15" x14ac:dyDescent="0.2">
      <c r="A107" s="64" t="s">
        <v>411</v>
      </c>
      <c r="B107" s="63" t="s">
        <v>412</v>
      </c>
      <c r="C107" s="162">
        <v>0</v>
      </c>
      <c r="D107" s="164"/>
      <c r="E107" s="164"/>
      <c r="F107" s="162">
        <v>0</v>
      </c>
      <c r="G107" s="162" t="s">
        <v>552</v>
      </c>
      <c r="H107" s="166"/>
      <c r="I107" s="62"/>
      <c r="J107" s="62"/>
      <c r="K107" s="62"/>
      <c r="L107" s="62"/>
      <c r="M107" s="62"/>
      <c r="N107" s="62"/>
      <c r="O107" s="62"/>
    </row>
    <row r="108" spans="1:15" x14ac:dyDescent="0.2">
      <c r="A108" s="64" t="s">
        <v>211</v>
      </c>
      <c r="B108" s="63" t="s">
        <v>212</v>
      </c>
      <c r="C108" s="162">
        <v>405461.78</v>
      </c>
      <c r="D108" s="164"/>
      <c r="E108" s="164"/>
      <c r="F108" s="162">
        <v>0</v>
      </c>
      <c r="G108" s="162" t="s">
        <v>552</v>
      </c>
      <c r="H108" s="166"/>
      <c r="I108" s="62"/>
      <c r="J108" s="62"/>
      <c r="K108" s="62"/>
      <c r="L108" s="62"/>
      <c r="M108" s="62"/>
      <c r="N108" s="62"/>
      <c r="O108" s="62"/>
    </row>
    <row r="109" spans="1:15" x14ac:dyDescent="0.2">
      <c r="A109" s="167" t="s">
        <v>213</v>
      </c>
      <c r="B109" s="168" t="s">
        <v>214</v>
      </c>
      <c r="C109" s="166">
        <f>SUM(C110:C112)</f>
        <v>0</v>
      </c>
      <c r="D109" s="164"/>
      <c r="E109" s="164"/>
      <c r="F109" s="166">
        <f>SUM(F110:F112)</f>
        <v>0</v>
      </c>
      <c r="G109" s="166" t="s">
        <v>552</v>
      </c>
      <c r="H109" s="166"/>
      <c r="I109" s="157"/>
      <c r="J109" s="157"/>
      <c r="K109" s="157"/>
      <c r="L109" s="157"/>
      <c r="M109" s="157"/>
      <c r="N109" s="157"/>
      <c r="O109" s="157"/>
    </row>
    <row r="110" spans="1:15" x14ac:dyDescent="0.2">
      <c r="A110" s="64" t="s">
        <v>215</v>
      </c>
      <c r="B110" s="63" t="s">
        <v>216</v>
      </c>
      <c r="C110" s="162">
        <v>0</v>
      </c>
      <c r="D110" s="164"/>
      <c r="E110" s="164"/>
      <c r="F110" s="60">
        <v>0</v>
      </c>
      <c r="G110" s="162" t="s">
        <v>552</v>
      </c>
      <c r="H110" s="166"/>
      <c r="I110" s="62"/>
      <c r="J110" s="62"/>
      <c r="K110" s="62"/>
      <c r="L110" s="62"/>
      <c r="M110" s="62"/>
      <c r="N110" s="62"/>
      <c r="O110" s="62"/>
    </row>
    <row r="111" spans="1:15" x14ac:dyDescent="0.2">
      <c r="A111" s="64" t="s">
        <v>413</v>
      </c>
      <c r="B111" s="63" t="s">
        <v>414</v>
      </c>
      <c r="C111" s="162">
        <v>0</v>
      </c>
      <c r="D111" s="164"/>
      <c r="E111" s="164"/>
      <c r="F111" s="60">
        <v>0</v>
      </c>
      <c r="G111" s="162" t="s">
        <v>552</v>
      </c>
      <c r="H111" s="166"/>
      <c r="I111" s="62"/>
      <c r="J111" s="62"/>
      <c r="K111" s="62"/>
      <c r="L111" s="62"/>
      <c r="M111" s="62"/>
      <c r="N111" s="62"/>
      <c r="O111" s="62"/>
    </row>
    <row r="112" spans="1:15" x14ac:dyDescent="0.2">
      <c r="A112" s="64" t="s">
        <v>217</v>
      </c>
      <c r="B112" s="63" t="s">
        <v>218</v>
      </c>
      <c r="C112" s="162">
        <v>0</v>
      </c>
      <c r="D112" s="164"/>
      <c r="E112" s="164"/>
      <c r="F112" s="60">
        <v>0</v>
      </c>
      <c r="G112" s="162" t="s">
        <v>552</v>
      </c>
      <c r="H112" s="166"/>
      <c r="I112" s="62"/>
      <c r="J112" s="62"/>
      <c r="K112" s="62"/>
      <c r="L112" s="62"/>
      <c r="M112" s="62"/>
      <c r="N112" s="62"/>
      <c r="O112" s="62"/>
    </row>
    <row r="113" spans="1:15" x14ac:dyDescent="0.2">
      <c r="A113" s="167" t="s">
        <v>219</v>
      </c>
      <c r="B113" s="168" t="s">
        <v>220</v>
      </c>
      <c r="C113" s="166">
        <f>SUM(C114:C118)</f>
        <v>0</v>
      </c>
      <c r="D113" s="164"/>
      <c r="E113" s="164"/>
      <c r="F113" s="166">
        <f>SUM(F114:F118)</f>
        <v>0</v>
      </c>
      <c r="G113" s="166" t="s">
        <v>552</v>
      </c>
      <c r="H113" s="166"/>
      <c r="I113" s="157"/>
      <c r="J113" s="157"/>
      <c r="K113" s="157"/>
      <c r="L113" s="157"/>
      <c r="M113" s="157"/>
      <c r="N113" s="157"/>
      <c r="O113" s="157"/>
    </row>
    <row r="114" spans="1:15" x14ac:dyDescent="0.2">
      <c r="A114" s="64" t="s">
        <v>415</v>
      </c>
      <c r="B114" s="63" t="s">
        <v>416</v>
      </c>
      <c r="C114" s="162">
        <v>0</v>
      </c>
      <c r="D114" s="164"/>
      <c r="E114" s="164"/>
      <c r="F114" s="60">
        <v>0</v>
      </c>
      <c r="G114" s="162" t="s">
        <v>552</v>
      </c>
      <c r="H114" s="166"/>
      <c r="I114" s="62"/>
      <c r="J114" s="62"/>
      <c r="K114" s="62"/>
      <c r="L114" s="62"/>
      <c r="M114" s="62"/>
      <c r="N114" s="62"/>
      <c r="O114" s="62"/>
    </row>
    <row r="115" spans="1:15" x14ac:dyDescent="0.2">
      <c r="A115" s="64" t="s">
        <v>417</v>
      </c>
      <c r="B115" s="63" t="s">
        <v>418</v>
      </c>
      <c r="C115" s="162">
        <v>0</v>
      </c>
      <c r="D115" s="164"/>
      <c r="E115" s="164"/>
      <c r="F115" s="60">
        <v>0</v>
      </c>
      <c r="G115" s="162" t="s">
        <v>552</v>
      </c>
      <c r="H115" s="166"/>
      <c r="I115" s="62"/>
      <c r="J115" s="62"/>
      <c r="K115" s="62"/>
      <c r="L115" s="62"/>
      <c r="M115" s="62"/>
      <c r="N115" s="62"/>
      <c r="O115" s="62"/>
    </row>
    <row r="116" spans="1:15" x14ac:dyDescent="0.2">
      <c r="A116" s="64" t="s">
        <v>419</v>
      </c>
      <c r="B116" s="63" t="s">
        <v>420</v>
      </c>
      <c r="C116" s="162">
        <v>0</v>
      </c>
      <c r="D116" s="164"/>
      <c r="E116" s="164"/>
      <c r="F116" s="60">
        <v>0</v>
      </c>
      <c r="G116" s="162" t="s">
        <v>552</v>
      </c>
      <c r="H116" s="166"/>
      <c r="I116" s="62"/>
      <c r="J116" s="62"/>
      <c r="K116" s="62"/>
      <c r="L116" s="62"/>
      <c r="M116" s="62"/>
      <c r="N116" s="62"/>
      <c r="O116" s="62"/>
    </row>
    <row r="117" spans="1:15" x14ac:dyDescent="0.2">
      <c r="A117" s="64" t="s">
        <v>221</v>
      </c>
      <c r="B117" s="63" t="s">
        <v>222</v>
      </c>
      <c r="C117" s="162">
        <v>0</v>
      </c>
      <c r="D117" s="164"/>
      <c r="E117" s="164"/>
      <c r="F117" s="60">
        <v>0</v>
      </c>
      <c r="G117" s="162" t="s">
        <v>552</v>
      </c>
      <c r="H117" s="166"/>
      <c r="I117" s="62"/>
      <c r="J117" s="62"/>
      <c r="K117" s="62"/>
      <c r="L117" s="62"/>
      <c r="M117" s="62"/>
      <c r="N117" s="62"/>
      <c r="O117" s="62"/>
    </row>
    <row r="118" spans="1:15" x14ac:dyDescent="0.2">
      <c r="A118" s="64" t="s">
        <v>421</v>
      </c>
      <c r="B118" s="63" t="s">
        <v>328</v>
      </c>
      <c r="C118" s="162">
        <v>0</v>
      </c>
      <c r="D118" s="164"/>
      <c r="E118" s="164"/>
      <c r="F118" s="60">
        <v>0</v>
      </c>
      <c r="G118" s="162" t="s">
        <v>552</v>
      </c>
      <c r="H118" s="166"/>
      <c r="I118" s="62"/>
      <c r="J118" s="62"/>
      <c r="K118" s="62"/>
      <c r="L118" s="62"/>
      <c r="M118" s="62"/>
      <c r="N118" s="62"/>
      <c r="O118" s="62"/>
    </row>
    <row r="119" spans="1:15" x14ac:dyDescent="0.2">
      <c r="A119" s="179" t="s">
        <v>56</v>
      </c>
      <c r="B119" s="180" t="s">
        <v>223</v>
      </c>
      <c r="C119" s="181">
        <f>+C120+C127+C154+C157+C160</f>
        <v>78755.570000000007</v>
      </c>
      <c r="D119" s="181">
        <f>+D120+D127+D154+D157+D160</f>
        <v>3276029</v>
      </c>
      <c r="E119" s="182">
        <f>+E120+E127+E154+E157+E160</f>
        <v>0</v>
      </c>
      <c r="F119" s="181">
        <f>+F120+F127+F154+F157+F160</f>
        <v>1014819.62</v>
      </c>
      <c r="G119" s="181">
        <f t="shared" si="1"/>
        <v>1288.5686942523555</v>
      </c>
      <c r="H119" s="181">
        <f>+F119/D119*100</f>
        <v>30.977125660365033</v>
      </c>
      <c r="I119" s="154"/>
      <c r="J119" s="154"/>
      <c r="K119" s="154"/>
      <c r="L119" s="154"/>
      <c r="M119" s="154"/>
      <c r="N119" s="154"/>
      <c r="O119" s="154"/>
    </row>
    <row r="120" spans="1:15" x14ac:dyDescent="0.2">
      <c r="A120" s="209" t="s">
        <v>58</v>
      </c>
      <c r="B120" s="210" t="s">
        <v>224</v>
      </c>
      <c r="C120" s="211">
        <f>+C121+C123</f>
        <v>0</v>
      </c>
      <c r="D120" s="212">
        <v>1000</v>
      </c>
      <c r="E120" s="212">
        <v>0</v>
      </c>
      <c r="F120" s="211">
        <f>+F121+F123</f>
        <v>0</v>
      </c>
      <c r="G120" s="211" t="e">
        <f t="shared" si="1"/>
        <v>#DIV/0!</v>
      </c>
      <c r="H120" s="211">
        <f>+F120/D120*100</f>
        <v>0</v>
      </c>
      <c r="I120" s="157"/>
      <c r="J120" s="157"/>
      <c r="K120" s="157"/>
      <c r="L120" s="157"/>
      <c r="M120" s="157"/>
      <c r="N120" s="157"/>
      <c r="O120" s="157"/>
    </row>
    <row r="121" spans="1:15" x14ac:dyDescent="0.2">
      <c r="A121" s="167" t="s">
        <v>422</v>
      </c>
      <c r="B121" s="168" t="s">
        <v>423</v>
      </c>
      <c r="C121" s="166">
        <f>+C122</f>
        <v>0</v>
      </c>
      <c r="D121" s="164"/>
      <c r="E121" s="164"/>
      <c r="F121" s="166">
        <f>+F122</f>
        <v>0</v>
      </c>
      <c r="G121" s="166" t="s">
        <v>552</v>
      </c>
      <c r="H121" s="166"/>
      <c r="I121" s="157"/>
      <c r="J121" s="157"/>
      <c r="K121" s="157"/>
      <c r="L121" s="157"/>
      <c r="M121" s="157"/>
      <c r="N121" s="157"/>
      <c r="O121" s="157"/>
    </row>
    <row r="122" spans="1:15" x14ac:dyDescent="0.2">
      <c r="A122" s="64" t="s">
        <v>424</v>
      </c>
      <c r="B122" s="63" t="s">
        <v>339</v>
      </c>
      <c r="C122" s="162">
        <v>0</v>
      </c>
      <c r="D122" s="164"/>
      <c r="E122" s="164"/>
      <c r="F122" s="162">
        <v>0</v>
      </c>
      <c r="G122" s="162" t="s">
        <v>552</v>
      </c>
      <c r="H122" s="166"/>
      <c r="I122" s="62"/>
      <c r="J122" s="62"/>
      <c r="K122" s="62"/>
      <c r="L122" s="62"/>
      <c r="M122" s="62"/>
      <c r="N122" s="62"/>
      <c r="O122" s="62"/>
    </row>
    <row r="123" spans="1:15" x14ac:dyDescent="0.2">
      <c r="A123" s="167" t="s">
        <v>225</v>
      </c>
      <c r="B123" s="168" t="s">
        <v>226</v>
      </c>
      <c r="C123" s="166">
        <f>+C124+C125+C126</f>
        <v>0</v>
      </c>
      <c r="D123" s="164"/>
      <c r="E123" s="164"/>
      <c r="F123" s="166">
        <f>+F124+F125+F126</f>
        <v>0</v>
      </c>
      <c r="G123" s="166" t="e">
        <f t="shared" si="1"/>
        <v>#DIV/0!</v>
      </c>
      <c r="H123" s="166"/>
      <c r="I123" s="157"/>
      <c r="J123" s="157"/>
      <c r="K123" s="157"/>
      <c r="L123" s="157"/>
      <c r="M123" s="157"/>
      <c r="N123" s="157"/>
      <c r="O123" s="157"/>
    </row>
    <row r="124" spans="1:15" x14ac:dyDescent="0.2">
      <c r="A124" s="64" t="s">
        <v>227</v>
      </c>
      <c r="B124" s="63" t="s">
        <v>228</v>
      </c>
      <c r="C124" s="162">
        <v>0</v>
      </c>
      <c r="D124" s="164"/>
      <c r="E124" s="164"/>
      <c r="F124" s="162">
        <v>0</v>
      </c>
      <c r="G124" s="162" t="s">
        <v>552</v>
      </c>
      <c r="H124" s="166"/>
      <c r="I124" s="62"/>
      <c r="J124" s="62"/>
      <c r="K124" s="62"/>
      <c r="L124" s="62"/>
      <c r="M124" s="62"/>
      <c r="N124" s="62"/>
      <c r="O124" s="62"/>
    </row>
    <row r="125" spans="1:15" x14ac:dyDescent="0.2">
      <c r="A125" s="64" t="s">
        <v>425</v>
      </c>
      <c r="B125" s="63" t="s">
        <v>343</v>
      </c>
      <c r="C125" s="162">
        <v>0</v>
      </c>
      <c r="D125" s="164"/>
      <c r="E125" s="164"/>
      <c r="F125" s="162">
        <v>0</v>
      </c>
      <c r="G125" s="162" t="e">
        <f t="shared" si="1"/>
        <v>#DIV/0!</v>
      </c>
      <c r="H125" s="166"/>
      <c r="I125" s="62"/>
      <c r="J125" s="62"/>
      <c r="K125" s="62"/>
      <c r="L125" s="62"/>
      <c r="M125" s="62"/>
      <c r="N125" s="62"/>
      <c r="O125" s="62"/>
    </row>
    <row r="126" spans="1:15" x14ac:dyDescent="0.2">
      <c r="A126" s="64" t="s">
        <v>426</v>
      </c>
      <c r="B126" s="63" t="s">
        <v>427</v>
      </c>
      <c r="C126" s="162">
        <v>0</v>
      </c>
      <c r="D126" s="164"/>
      <c r="E126" s="164"/>
      <c r="F126" s="162">
        <v>0</v>
      </c>
      <c r="G126" s="162" t="s">
        <v>552</v>
      </c>
      <c r="H126" s="166"/>
      <c r="I126" s="62"/>
      <c r="J126" s="62"/>
      <c r="K126" s="62"/>
      <c r="L126" s="62"/>
      <c r="M126" s="62"/>
      <c r="N126" s="62"/>
      <c r="O126" s="62"/>
    </row>
    <row r="127" spans="1:15" x14ac:dyDescent="0.2">
      <c r="A127" s="209" t="s">
        <v>229</v>
      </c>
      <c r="B127" s="210" t="s">
        <v>230</v>
      </c>
      <c r="C127" s="211">
        <f>+C128+C132+C140+C143+C147+C150</f>
        <v>76418.350000000006</v>
      </c>
      <c r="D127" s="212">
        <v>3273029</v>
      </c>
      <c r="E127" s="212">
        <v>0</v>
      </c>
      <c r="F127" s="211">
        <f>+F128+F132+F140+F143+F147+F150</f>
        <v>1014819.62</v>
      </c>
      <c r="G127" s="211">
        <f t="shared" si="1"/>
        <v>1327.9789736365676</v>
      </c>
      <c r="H127" s="211">
        <f>+F127/D127*100</f>
        <v>31.005518741202721</v>
      </c>
      <c r="I127" s="157"/>
      <c r="J127" s="157"/>
      <c r="K127" s="157"/>
      <c r="L127" s="157"/>
      <c r="M127" s="157"/>
      <c r="N127" s="157"/>
      <c r="O127" s="157"/>
    </row>
    <row r="128" spans="1:15" x14ac:dyDescent="0.2">
      <c r="A128" s="167" t="s">
        <v>231</v>
      </c>
      <c r="B128" s="168" t="s">
        <v>232</v>
      </c>
      <c r="C128" s="166">
        <f>SUM(C129:C131)</f>
        <v>4750</v>
      </c>
      <c r="D128" s="164"/>
      <c r="E128" s="164"/>
      <c r="F128" s="166">
        <f>SUM(F129:F131)</f>
        <v>928133.73</v>
      </c>
      <c r="G128" s="166">
        <f t="shared" si="1"/>
        <v>19539.657473684209</v>
      </c>
      <c r="H128" s="166"/>
      <c r="I128" s="157"/>
      <c r="J128" s="157"/>
      <c r="K128" s="157"/>
      <c r="L128" s="157"/>
      <c r="M128" s="157"/>
      <c r="N128" s="157"/>
      <c r="O128" s="157"/>
    </row>
    <row r="129" spans="1:15" x14ac:dyDescent="0.2">
      <c r="A129" s="64" t="s">
        <v>428</v>
      </c>
      <c r="B129" s="63" t="s">
        <v>349</v>
      </c>
      <c r="C129" s="162">
        <v>0</v>
      </c>
      <c r="D129" s="164"/>
      <c r="E129" s="164"/>
      <c r="F129" s="162">
        <v>0</v>
      </c>
      <c r="G129" s="162" t="e">
        <f t="shared" si="1"/>
        <v>#DIV/0!</v>
      </c>
      <c r="H129" s="166"/>
      <c r="I129" s="62"/>
      <c r="J129" s="62"/>
      <c r="K129" s="62"/>
      <c r="L129" s="62"/>
      <c r="M129" s="62"/>
      <c r="N129" s="62"/>
      <c r="O129" s="62"/>
    </row>
    <row r="130" spans="1:15" x14ac:dyDescent="0.2">
      <c r="A130" s="64" t="s">
        <v>233</v>
      </c>
      <c r="B130" s="63" t="s">
        <v>234</v>
      </c>
      <c r="C130" s="162">
        <v>4750</v>
      </c>
      <c r="D130" s="164"/>
      <c r="E130" s="164"/>
      <c r="F130" s="162">
        <v>928133.73</v>
      </c>
      <c r="G130" s="162" t="s">
        <v>552</v>
      </c>
      <c r="H130" s="166"/>
      <c r="I130" s="62"/>
      <c r="J130" s="62"/>
      <c r="K130" s="62"/>
      <c r="L130" s="62"/>
      <c r="M130" s="62"/>
      <c r="N130" s="62"/>
      <c r="O130" s="62"/>
    </row>
    <row r="131" spans="1:15" x14ac:dyDescent="0.2">
      <c r="A131" s="64" t="s">
        <v>429</v>
      </c>
      <c r="B131" s="63" t="s">
        <v>430</v>
      </c>
      <c r="C131" s="162">
        <v>0</v>
      </c>
      <c r="D131" s="164"/>
      <c r="E131" s="164"/>
      <c r="F131" s="162">
        <v>0</v>
      </c>
      <c r="G131" s="162" t="s">
        <v>552</v>
      </c>
      <c r="H131" s="166"/>
      <c r="I131" s="62"/>
      <c r="J131" s="62"/>
      <c r="K131" s="62"/>
      <c r="L131" s="62"/>
      <c r="M131" s="62"/>
      <c r="N131" s="62"/>
      <c r="O131" s="62"/>
    </row>
    <row r="132" spans="1:15" x14ac:dyDescent="0.2">
      <c r="A132" s="167" t="s">
        <v>235</v>
      </c>
      <c r="B132" s="168" t="s">
        <v>236</v>
      </c>
      <c r="C132" s="166">
        <f>SUM(C133:C139)</f>
        <v>49678.350000000006</v>
      </c>
      <c r="D132" s="164"/>
      <c r="E132" s="164"/>
      <c r="F132" s="166">
        <f>SUM(F133:F139)</f>
        <v>86685.89</v>
      </c>
      <c r="G132" s="166">
        <f t="shared" si="1"/>
        <v>174.49430184376089</v>
      </c>
      <c r="H132" s="166"/>
      <c r="I132" s="157"/>
      <c r="J132" s="157"/>
      <c r="K132" s="157"/>
      <c r="L132" s="157"/>
      <c r="M132" s="157"/>
      <c r="N132" s="157"/>
      <c r="O132" s="157"/>
    </row>
    <row r="133" spans="1:15" x14ac:dyDescent="0.2">
      <c r="A133" s="64" t="s">
        <v>237</v>
      </c>
      <c r="B133" s="63" t="s">
        <v>238</v>
      </c>
      <c r="C133" s="162">
        <v>40128.47</v>
      </c>
      <c r="D133" s="164"/>
      <c r="E133" s="164"/>
      <c r="F133" s="162">
        <v>78019.14</v>
      </c>
      <c r="G133" s="162">
        <f t="shared" si="1"/>
        <v>194.42341061097022</v>
      </c>
      <c r="H133" s="166"/>
      <c r="I133" s="62"/>
      <c r="J133" s="62"/>
      <c r="K133" s="62"/>
      <c r="L133" s="62"/>
      <c r="M133" s="62"/>
      <c r="N133" s="62"/>
      <c r="O133" s="62"/>
    </row>
    <row r="134" spans="1:15" x14ac:dyDescent="0.2">
      <c r="A134" s="64" t="s">
        <v>431</v>
      </c>
      <c r="B134" s="63" t="s">
        <v>432</v>
      </c>
      <c r="C134" s="162">
        <v>9431.15</v>
      </c>
      <c r="D134" s="164"/>
      <c r="E134" s="164"/>
      <c r="F134" s="162">
        <v>7549.64</v>
      </c>
      <c r="G134" s="162">
        <f t="shared" si="1"/>
        <v>80.050046918986567</v>
      </c>
      <c r="H134" s="166"/>
      <c r="I134" s="62"/>
      <c r="J134" s="62"/>
      <c r="K134" s="62"/>
      <c r="L134" s="62"/>
      <c r="M134" s="62"/>
      <c r="N134" s="62"/>
      <c r="O134" s="62"/>
    </row>
    <row r="135" spans="1:15" x14ac:dyDescent="0.2">
      <c r="A135" s="64" t="s">
        <v>433</v>
      </c>
      <c r="B135" s="63" t="s">
        <v>434</v>
      </c>
      <c r="C135" s="162">
        <v>118.73</v>
      </c>
      <c r="D135" s="164"/>
      <c r="E135" s="164"/>
      <c r="F135" s="162">
        <v>1117.1099999999999</v>
      </c>
      <c r="G135" s="162">
        <f t="shared" si="1"/>
        <v>940.88267497683796</v>
      </c>
      <c r="H135" s="166"/>
      <c r="I135" s="62"/>
      <c r="J135" s="62"/>
      <c r="K135" s="62"/>
      <c r="L135" s="62"/>
      <c r="M135" s="62"/>
      <c r="N135" s="62"/>
      <c r="O135" s="62"/>
    </row>
    <row r="136" spans="1:15" x14ac:dyDescent="0.2">
      <c r="A136" s="64" t="s">
        <v>239</v>
      </c>
      <c r="B136" s="63" t="s">
        <v>240</v>
      </c>
      <c r="C136" s="162">
        <v>0</v>
      </c>
      <c r="D136" s="164"/>
      <c r="E136" s="164"/>
      <c r="F136" s="162">
        <v>0</v>
      </c>
      <c r="G136" s="162" t="s">
        <v>552</v>
      </c>
      <c r="H136" s="166"/>
      <c r="I136" s="62"/>
      <c r="J136" s="62"/>
      <c r="K136" s="62"/>
      <c r="L136" s="62"/>
      <c r="M136" s="62"/>
      <c r="N136" s="62"/>
      <c r="O136" s="62"/>
    </row>
    <row r="137" spans="1:15" x14ac:dyDescent="0.2">
      <c r="A137" s="64" t="s">
        <v>435</v>
      </c>
      <c r="B137" s="63" t="s">
        <v>436</v>
      </c>
      <c r="C137" s="162">
        <v>0</v>
      </c>
      <c r="D137" s="164"/>
      <c r="E137" s="164"/>
      <c r="F137" s="162">
        <v>0</v>
      </c>
      <c r="G137" s="162" t="s">
        <v>552</v>
      </c>
      <c r="H137" s="166"/>
      <c r="I137" s="62"/>
      <c r="J137" s="62"/>
      <c r="K137" s="62"/>
      <c r="L137" s="62"/>
      <c r="M137" s="62"/>
      <c r="N137" s="62"/>
      <c r="O137" s="62"/>
    </row>
    <row r="138" spans="1:15" x14ac:dyDescent="0.2">
      <c r="A138" s="64" t="s">
        <v>437</v>
      </c>
      <c r="B138" s="63" t="s">
        <v>355</v>
      </c>
      <c r="C138" s="162">
        <v>0</v>
      </c>
      <c r="D138" s="164"/>
      <c r="E138" s="164"/>
      <c r="F138" s="162">
        <v>0</v>
      </c>
      <c r="G138" s="162" t="s">
        <v>552</v>
      </c>
      <c r="H138" s="166"/>
      <c r="I138" s="62"/>
      <c r="J138" s="62"/>
      <c r="K138" s="62"/>
      <c r="L138" s="62"/>
      <c r="M138" s="62"/>
      <c r="N138" s="62"/>
      <c r="O138" s="62"/>
    </row>
    <row r="139" spans="1:15" x14ac:dyDescent="0.2">
      <c r="A139" s="64" t="s">
        <v>438</v>
      </c>
      <c r="B139" s="63" t="s">
        <v>357</v>
      </c>
      <c r="C139" s="162">
        <v>0</v>
      </c>
      <c r="D139" s="164"/>
      <c r="E139" s="164"/>
      <c r="F139" s="162">
        <v>0</v>
      </c>
      <c r="G139" s="162" t="s">
        <v>552</v>
      </c>
      <c r="H139" s="166"/>
      <c r="I139" s="62"/>
      <c r="J139" s="62"/>
      <c r="K139" s="62"/>
      <c r="L139" s="62"/>
      <c r="M139" s="62"/>
      <c r="N139" s="62"/>
      <c r="O139" s="62"/>
    </row>
    <row r="140" spans="1:15" x14ac:dyDescent="0.2">
      <c r="A140" s="167" t="s">
        <v>439</v>
      </c>
      <c r="B140" s="168" t="s">
        <v>440</v>
      </c>
      <c r="C140" s="166">
        <f>+C141+C142</f>
        <v>21990</v>
      </c>
      <c r="D140" s="164"/>
      <c r="E140" s="164"/>
      <c r="F140" s="166">
        <f>+F141+F142</f>
        <v>0</v>
      </c>
      <c r="G140" s="166" t="s">
        <v>552</v>
      </c>
      <c r="H140" s="166"/>
      <c r="I140" s="157"/>
      <c r="J140" s="157"/>
      <c r="K140" s="157"/>
      <c r="L140" s="157"/>
      <c r="M140" s="157"/>
      <c r="N140" s="157"/>
      <c r="O140" s="157"/>
    </row>
    <row r="141" spans="1:15" x14ac:dyDescent="0.2">
      <c r="A141" s="64" t="s">
        <v>441</v>
      </c>
      <c r="B141" s="63" t="s">
        <v>361</v>
      </c>
      <c r="C141" s="162">
        <v>21990</v>
      </c>
      <c r="D141" s="164"/>
      <c r="E141" s="164"/>
      <c r="F141" s="162">
        <v>0</v>
      </c>
      <c r="G141" s="162" t="s">
        <v>552</v>
      </c>
      <c r="H141" s="166"/>
      <c r="I141" s="62"/>
      <c r="J141" s="62"/>
      <c r="K141" s="62"/>
      <c r="L141" s="62"/>
      <c r="M141" s="62"/>
      <c r="N141" s="62"/>
      <c r="O141" s="62"/>
    </row>
    <row r="142" spans="1:15" x14ac:dyDescent="0.2">
      <c r="A142" s="64" t="s">
        <v>442</v>
      </c>
      <c r="B142" s="63" t="s">
        <v>363</v>
      </c>
      <c r="C142" s="162">
        <v>0</v>
      </c>
      <c r="D142" s="164"/>
      <c r="E142" s="164"/>
      <c r="F142" s="162">
        <v>0</v>
      </c>
      <c r="G142" s="162" t="s">
        <v>552</v>
      </c>
      <c r="H142" s="166"/>
      <c r="I142" s="62"/>
      <c r="J142" s="62"/>
      <c r="K142" s="62"/>
      <c r="L142" s="62"/>
      <c r="M142" s="62"/>
      <c r="N142" s="62"/>
      <c r="O142" s="62"/>
    </row>
    <row r="143" spans="1:15" x14ac:dyDescent="0.2">
      <c r="A143" s="167" t="s">
        <v>443</v>
      </c>
      <c r="B143" s="168" t="s">
        <v>444</v>
      </c>
      <c r="C143" s="166">
        <f>+C144+C145+C146</f>
        <v>0</v>
      </c>
      <c r="D143" s="164"/>
      <c r="E143" s="164"/>
      <c r="F143" s="166">
        <f>+F144+F145+F146</f>
        <v>0</v>
      </c>
      <c r="G143" s="166" t="s">
        <v>552</v>
      </c>
      <c r="H143" s="166"/>
      <c r="I143" s="157"/>
      <c r="J143" s="157"/>
      <c r="K143" s="157"/>
      <c r="L143" s="157"/>
      <c r="M143" s="157"/>
      <c r="N143" s="157"/>
      <c r="O143" s="157"/>
    </row>
    <row r="144" spans="1:15" x14ac:dyDescent="0.2">
      <c r="A144" s="64" t="s">
        <v>445</v>
      </c>
      <c r="B144" s="63" t="s">
        <v>446</v>
      </c>
      <c r="C144" s="162">
        <v>0</v>
      </c>
      <c r="D144" s="164"/>
      <c r="E144" s="164"/>
      <c r="F144" s="162">
        <v>0</v>
      </c>
      <c r="G144" s="162" t="s">
        <v>552</v>
      </c>
      <c r="H144" s="166"/>
      <c r="I144" s="62"/>
      <c r="J144" s="62"/>
      <c r="K144" s="62"/>
      <c r="L144" s="62"/>
      <c r="M144" s="62"/>
      <c r="N144" s="62"/>
      <c r="O144" s="62"/>
    </row>
    <row r="145" spans="1:15" x14ac:dyDescent="0.2">
      <c r="A145" s="64" t="s">
        <v>447</v>
      </c>
      <c r="B145" s="63" t="s">
        <v>448</v>
      </c>
      <c r="C145" s="162">
        <v>0</v>
      </c>
      <c r="D145" s="164"/>
      <c r="E145" s="164"/>
      <c r="F145" s="162">
        <v>0</v>
      </c>
      <c r="G145" s="162" t="s">
        <v>552</v>
      </c>
      <c r="H145" s="166"/>
      <c r="I145" s="62"/>
      <c r="J145" s="62"/>
      <c r="K145" s="62"/>
      <c r="L145" s="62"/>
      <c r="M145" s="62"/>
      <c r="N145" s="62"/>
      <c r="O145" s="62"/>
    </row>
    <row r="146" spans="1:15" x14ac:dyDescent="0.2">
      <c r="A146" s="64" t="s">
        <v>449</v>
      </c>
      <c r="B146" s="63" t="s">
        <v>450</v>
      </c>
      <c r="C146" s="162">
        <v>0</v>
      </c>
      <c r="D146" s="164"/>
      <c r="E146" s="164"/>
      <c r="F146" s="162">
        <v>0</v>
      </c>
      <c r="G146" s="162" t="s">
        <v>552</v>
      </c>
      <c r="H146" s="166"/>
      <c r="I146" s="62"/>
      <c r="J146" s="62"/>
      <c r="K146" s="62"/>
      <c r="L146" s="62"/>
      <c r="M146" s="62"/>
      <c r="N146" s="62"/>
      <c r="O146" s="62"/>
    </row>
    <row r="147" spans="1:15" x14ac:dyDescent="0.2">
      <c r="A147" s="167" t="s">
        <v>451</v>
      </c>
      <c r="B147" s="168" t="s">
        <v>452</v>
      </c>
      <c r="C147" s="166">
        <f>+C148+C149</f>
        <v>0</v>
      </c>
      <c r="D147" s="164"/>
      <c r="E147" s="164"/>
      <c r="F147" s="166">
        <v>0</v>
      </c>
      <c r="G147" s="166" t="s">
        <v>552</v>
      </c>
      <c r="H147" s="166"/>
      <c r="I147" s="157"/>
      <c r="J147" s="157"/>
      <c r="K147" s="157"/>
      <c r="L147" s="157"/>
      <c r="M147" s="157"/>
      <c r="N147" s="157"/>
      <c r="O147" s="157"/>
    </row>
    <row r="148" spans="1:15" x14ac:dyDescent="0.2">
      <c r="A148" s="64" t="s">
        <v>453</v>
      </c>
      <c r="B148" s="63" t="s">
        <v>454</v>
      </c>
      <c r="C148" s="162">
        <v>0</v>
      </c>
      <c r="D148" s="164"/>
      <c r="E148" s="164"/>
      <c r="F148" s="60">
        <v>0</v>
      </c>
      <c r="G148" s="162" t="s">
        <v>552</v>
      </c>
      <c r="H148" s="166"/>
      <c r="I148" s="62"/>
      <c r="J148" s="62"/>
      <c r="K148" s="62"/>
      <c r="L148" s="62"/>
      <c r="M148" s="62"/>
      <c r="N148" s="62"/>
      <c r="O148" s="62"/>
    </row>
    <row r="149" spans="1:15" x14ac:dyDescent="0.2">
      <c r="A149" s="64" t="s">
        <v>455</v>
      </c>
      <c r="B149" s="63" t="s">
        <v>367</v>
      </c>
      <c r="C149" s="162">
        <v>0</v>
      </c>
      <c r="D149" s="164"/>
      <c r="E149" s="164"/>
      <c r="F149" s="60">
        <v>0</v>
      </c>
      <c r="G149" s="162" t="s">
        <v>552</v>
      </c>
      <c r="H149" s="166"/>
      <c r="I149" s="62"/>
      <c r="J149" s="62"/>
      <c r="K149" s="62"/>
      <c r="L149" s="62"/>
      <c r="M149" s="62"/>
      <c r="N149" s="62"/>
      <c r="O149" s="62"/>
    </row>
    <row r="150" spans="1:15" x14ac:dyDescent="0.2">
      <c r="A150" s="167" t="s">
        <v>241</v>
      </c>
      <c r="B150" s="168" t="s">
        <v>242</v>
      </c>
      <c r="C150" s="166">
        <f>+C151+C152+C153</f>
        <v>0</v>
      </c>
      <c r="D150" s="164"/>
      <c r="E150" s="164"/>
      <c r="F150" s="166">
        <f>+F151+F152+F153</f>
        <v>0</v>
      </c>
      <c r="G150" s="166" t="s">
        <v>552</v>
      </c>
      <c r="H150" s="166"/>
      <c r="I150" s="157"/>
      <c r="J150" s="157"/>
      <c r="K150" s="157"/>
      <c r="L150" s="157"/>
      <c r="M150" s="157"/>
      <c r="N150" s="157"/>
      <c r="O150" s="157"/>
    </row>
    <row r="151" spans="1:15" x14ac:dyDescent="0.2">
      <c r="A151" s="64" t="s">
        <v>243</v>
      </c>
      <c r="B151" s="63" t="s">
        <v>244</v>
      </c>
      <c r="C151" s="162">
        <v>0</v>
      </c>
      <c r="D151" s="164"/>
      <c r="E151" s="164"/>
      <c r="F151" s="162">
        <v>0</v>
      </c>
      <c r="G151" s="162" t="s">
        <v>552</v>
      </c>
      <c r="H151" s="166"/>
      <c r="I151" s="62"/>
      <c r="J151" s="62"/>
      <c r="K151" s="62"/>
      <c r="L151" s="62"/>
      <c r="M151" s="62"/>
      <c r="N151" s="62"/>
      <c r="O151" s="62"/>
    </row>
    <row r="152" spans="1:15" x14ac:dyDescent="0.2">
      <c r="A152" s="64" t="s">
        <v>456</v>
      </c>
      <c r="B152" s="63" t="s">
        <v>457</v>
      </c>
      <c r="C152" s="162">
        <v>0</v>
      </c>
      <c r="D152" s="164"/>
      <c r="E152" s="164"/>
      <c r="F152" s="162">
        <v>0</v>
      </c>
      <c r="G152" s="162" t="s">
        <v>552</v>
      </c>
      <c r="H152" s="166"/>
      <c r="I152" s="62"/>
      <c r="J152" s="62"/>
      <c r="K152" s="62"/>
      <c r="L152" s="62"/>
      <c r="M152" s="62"/>
      <c r="N152" s="62"/>
      <c r="O152" s="62"/>
    </row>
    <row r="153" spans="1:15" x14ac:dyDescent="0.2">
      <c r="A153" s="64" t="s">
        <v>458</v>
      </c>
      <c r="B153" s="63" t="s">
        <v>459</v>
      </c>
      <c r="C153" s="162">
        <v>0</v>
      </c>
      <c r="D153" s="164"/>
      <c r="E153" s="164"/>
      <c r="F153" s="162">
        <v>0</v>
      </c>
      <c r="G153" s="162" t="s">
        <v>552</v>
      </c>
      <c r="H153" s="166"/>
      <c r="I153" s="62"/>
      <c r="J153" s="62"/>
      <c r="K153" s="62"/>
      <c r="L153" s="62"/>
      <c r="M153" s="62"/>
      <c r="N153" s="62"/>
      <c r="O153" s="62"/>
    </row>
    <row r="154" spans="1:15" ht="25.5" x14ac:dyDescent="0.2">
      <c r="A154" s="209" t="s">
        <v>59</v>
      </c>
      <c r="B154" s="210" t="s">
        <v>460</v>
      </c>
      <c r="C154" s="211">
        <f>+C155</f>
        <v>0</v>
      </c>
      <c r="D154" s="212">
        <v>0</v>
      </c>
      <c r="E154" s="212">
        <v>0</v>
      </c>
      <c r="F154" s="211">
        <f>+F155</f>
        <v>0</v>
      </c>
      <c r="G154" s="211" t="s">
        <v>552</v>
      </c>
      <c r="H154" s="211" t="s">
        <v>552</v>
      </c>
      <c r="I154" s="157"/>
      <c r="J154" s="157"/>
      <c r="K154" s="157"/>
      <c r="L154" s="157"/>
      <c r="M154" s="157"/>
      <c r="N154" s="157"/>
      <c r="O154" s="157"/>
    </row>
    <row r="155" spans="1:15" x14ac:dyDescent="0.2">
      <c r="A155" s="167" t="s">
        <v>461</v>
      </c>
      <c r="B155" s="168" t="s">
        <v>462</v>
      </c>
      <c r="C155" s="166">
        <f>+C156</f>
        <v>0</v>
      </c>
      <c r="D155" s="164"/>
      <c r="E155" s="164"/>
      <c r="F155" s="166">
        <f>+F156</f>
        <v>0</v>
      </c>
      <c r="G155" s="166" t="s">
        <v>552</v>
      </c>
      <c r="H155" s="166"/>
      <c r="I155" s="157"/>
      <c r="J155" s="157"/>
      <c r="K155" s="157"/>
      <c r="L155" s="157"/>
      <c r="M155" s="157"/>
      <c r="N155" s="157"/>
      <c r="O155" s="157"/>
    </row>
    <row r="156" spans="1:15" x14ac:dyDescent="0.2">
      <c r="A156" s="64" t="s">
        <v>463</v>
      </c>
      <c r="B156" s="63" t="s">
        <v>464</v>
      </c>
      <c r="C156" s="162">
        <v>0</v>
      </c>
      <c r="D156" s="164"/>
      <c r="E156" s="164"/>
      <c r="F156" s="162">
        <v>0</v>
      </c>
      <c r="G156" s="162" t="s">
        <v>552</v>
      </c>
      <c r="H156" s="166"/>
      <c r="I156" s="62"/>
      <c r="J156" s="62"/>
      <c r="K156" s="62"/>
      <c r="L156" s="62"/>
      <c r="M156" s="62"/>
      <c r="N156" s="62"/>
      <c r="O156" s="62"/>
    </row>
    <row r="157" spans="1:15" x14ac:dyDescent="0.2">
      <c r="A157" s="209" t="s">
        <v>465</v>
      </c>
      <c r="B157" s="210" t="s">
        <v>466</v>
      </c>
      <c r="C157" s="211">
        <f>+C158</f>
        <v>2337.2199999999998</v>
      </c>
      <c r="D157" s="212">
        <v>2000</v>
      </c>
      <c r="E157" s="212">
        <v>0</v>
      </c>
      <c r="F157" s="211">
        <f>+F158</f>
        <v>0</v>
      </c>
      <c r="G157" s="211">
        <f>+F157/C157*100</f>
        <v>0</v>
      </c>
      <c r="H157" s="211">
        <f>+F157/D157*100</f>
        <v>0</v>
      </c>
      <c r="I157" s="157"/>
      <c r="J157" s="157"/>
      <c r="K157" s="157"/>
      <c r="L157" s="157"/>
      <c r="M157" s="157"/>
      <c r="N157" s="157"/>
      <c r="O157" s="157"/>
    </row>
    <row r="158" spans="1:15" x14ac:dyDescent="0.2">
      <c r="A158" s="167" t="s">
        <v>467</v>
      </c>
      <c r="B158" s="168" t="s">
        <v>468</v>
      </c>
      <c r="C158" s="166">
        <f>+C159</f>
        <v>2337.2199999999998</v>
      </c>
      <c r="D158" s="164"/>
      <c r="E158" s="164"/>
      <c r="F158" s="166">
        <f>+F159</f>
        <v>0</v>
      </c>
      <c r="G158" s="166">
        <f t="shared" ref="G158:G159" si="2">+F158/C158*100</f>
        <v>0</v>
      </c>
      <c r="H158" s="166"/>
      <c r="I158" s="157"/>
      <c r="J158" s="157"/>
      <c r="K158" s="157"/>
      <c r="L158" s="157"/>
      <c r="M158" s="157"/>
      <c r="N158" s="157"/>
      <c r="O158" s="157"/>
    </row>
    <row r="159" spans="1:15" x14ac:dyDescent="0.2">
      <c r="A159" s="64" t="s">
        <v>469</v>
      </c>
      <c r="B159" s="63" t="s">
        <v>470</v>
      </c>
      <c r="C159" s="162">
        <v>2337.2199999999998</v>
      </c>
      <c r="D159" s="164"/>
      <c r="E159" s="164"/>
      <c r="F159" s="60">
        <v>0</v>
      </c>
      <c r="G159" s="162">
        <f t="shared" si="2"/>
        <v>0</v>
      </c>
      <c r="H159" s="166"/>
      <c r="I159" s="62"/>
      <c r="J159" s="62"/>
      <c r="K159" s="62"/>
      <c r="L159" s="62"/>
      <c r="M159" s="62"/>
      <c r="N159" s="62"/>
      <c r="O159" s="62"/>
    </row>
    <row r="160" spans="1:15" x14ac:dyDescent="0.2">
      <c r="A160" s="209" t="s">
        <v>245</v>
      </c>
      <c r="B160" s="210" t="s">
        <v>246</v>
      </c>
      <c r="C160" s="211">
        <f>+C161+C163+C165+C167</f>
        <v>0</v>
      </c>
      <c r="D160" s="212">
        <v>0</v>
      </c>
      <c r="E160" s="212">
        <v>0</v>
      </c>
      <c r="F160" s="211">
        <f>+F161+F163+F165+F167</f>
        <v>0</v>
      </c>
      <c r="G160" s="211" t="s">
        <v>552</v>
      </c>
      <c r="H160" s="211" t="s">
        <v>552</v>
      </c>
      <c r="I160" s="157"/>
      <c r="J160" s="157"/>
      <c r="K160" s="157"/>
      <c r="L160" s="157"/>
      <c r="M160" s="157"/>
      <c r="N160" s="157"/>
      <c r="O160" s="157"/>
    </row>
    <row r="161" spans="1:15" x14ac:dyDescent="0.2">
      <c r="A161" s="167" t="s">
        <v>247</v>
      </c>
      <c r="B161" s="168" t="s">
        <v>248</v>
      </c>
      <c r="C161" s="166">
        <f>+C162</f>
        <v>0</v>
      </c>
      <c r="D161" s="164"/>
      <c r="E161" s="164"/>
      <c r="F161" s="166">
        <f>+F162</f>
        <v>0</v>
      </c>
      <c r="G161" s="166" t="s">
        <v>552</v>
      </c>
      <c r="H161" s="166"/>
      <c r="I161" s="157"/>
      <c r="J161" s="157"/>
      <c r="K161" s="157"/>
      <c r="L161" s="157"/>
      <c r="M161" s="157"/>
      <c r="N161" s="157"/>
      <c r="O161" s="157"/>
    </row>
    <row r="162" spans="1:15" x14ac:dyDescent="0.2">
      <c r="A162" s="64" t="s">
        <v>249</v>
      </c>
      <c r="B162" s="63" t="s">
        <v>248</v>
      </c>
      <c r="C162" s="162">
        <v>0</v>
      </c>
      <c r="D162" s="164"/>
      <c r="E162" s="164"/>
      <c r="F162" s="60">
        <v>0</v>
      </c>
      <c r="G162" s="162" t="s">
        <v>552</v>
      </c>
      <c r="H162" s="166"/>
      <c r="I162" s="62"/>
      <c r="J162" s="62"/>
      <c r="K162" s="62"/>
      <c r="L162" s="62"/>
      <c r="M162" s="62"/>
      <c r="N162" s="62"/>
      <c r="O162" s="62"/>
    </row>
    <row r="163" spans="1:15" x14ac:dyDescent="0.2">
      <c r="A163" s="167" t="s">
        <v>471</v>
      </c>
      <c r="B163" s="168" t="s">
        <v>472</v>
      </c>
      <c r="C163" s="166">
        <f>+C164</f>
        <v>0</v>
      </c>
      <c r="D163" s="164"/>
      <c r="E163" s="164"/>
      <c r="F163" s="166">
        <f>+F164</f>
        <v>0</v>
      </c>
      <c r="G163" s="166" t="s">
        <v>552</v>
      </c>
      <c r="H163" s="166"/>
      <c r="I163" s="157"/>
      <c r="J163" s="157"/>
      <c r="K163" s="157"/>
      <c r="L163" s="157"/>
      <c r="M163" s="157"/>
      <c r="N163" s="157"/>
      <c r="O163" s="157"/>
    </row>
    <row r="164" spans="1:15" x14ac:dyDescent="0.2">
      <c r="A164" s="64" t="s">
        <v>473</v>
      </c>
      <c r="B164" s="63" t="s">
        <v>472</v>
      </c>
      <c r="C164" s="162">
        <v>0</v>
      </c>
      <c r="D164" s="164"/>
      <c r="E164" s="164"/>
      <c r="F164" s="60">
        <v>0</v>
      </c>
      <c r="G164" s="162" t="s">
        <v>552</v>
      </c>
      <c r="H164" s="166"/>
      <c r="I164" s="62"/>
      <c r="J164" s="62"/>
      <c r="K164" s="62"/>
      <c r="L164" s="62"/>
      <c r="M164" s="62"/>
      <c r="N164" s="62"/>
      <c r="O164" s="62"/>
    </row>
    <row r="165" spans="1:15" x14ac:dyDescent="0.2">
      <c r="A165" s="167" t="s">
        <v>474</v>
      </c>
      <c r="B165" s="168" t="s">
        <v>475</v>
      </c>
      <c r="C165" s="166">
        <f>+C166</f>
        <v>0</v>
      </c>
      <c r="D165" s="164"/>
      <c r="E165" s="164"/>
      <c r="F165" s="166">
        <f>+F166</f>
        <v>0</v>
      </c>
      <c r="G165" s="166" t="s">
        <v>552</v>
      </c>
      <c r="H165" s="166"/>
      <c r="I165" s="157"/>
      <c r="J165" s="157"/>
      <c r="K165" s="157"/>
      <c r="L165" s="157"/>
      <c r="M165" s="157"/>
      <c r="N165" s="157"/>
      <c r="O165" s="157"/>
    </row>
    <row r="166" spans="1:15" x14ac:dyDescent="0.2">
      <c r="A166" s="64" t="s">
        <v>476</v>
      </c>
      <c r="B166" s="63" t="s">
        <v>475</v>
      </c>
      <c r="C166" s="162">
        <v>0</v>
      </c>
      <c r="D166" s="164"/>
      <c r="E166" s="164"/>
      <c r="F166" s="60">
        <v>0</v>
      </c>
      <c r="G166" s="162" t="s">
        <v>552</v>
      </c>
      <c r="H166" s="166"/>
      <c r="I166" s="62"/>
      <c r="J166" s="62"/>
      <c r="K166" s="62"/>
      <c r="L166" s="62"/>
      <c r="M166" s="62"/>
      <c r="N166" s="62"/>
      <c r="O166" s="62"/>
    </row>
    <row r="167" spans="1:15" x14ac:dyDescent="0.2">
      <c r="A167" s="167" t="s">
        <v>477</v>
      </c>
      <c r="B167" s="168" t="s">
        <v>478</v>
      </c>
      <c r="C167" s="166">
        <f>+C168</f>
        <v>0</v>
      </c>
      <c r="D167" s="164"/>
      <c r="E167" s="164"/>
      <c r="F167" s="166">
        <f>+F168</f>
        <v>0</v>
      </c>
      <c r="G167" s="166" t="s">
        <v>552</v>
      </c>
      <c r="H167" s="166"/>
      <c r="I167" s="157"/>
      <c r="J167" s="157"/>
      <c r="K167" s="157"/>
      <c r="L167" s="157"/>
      <c r="M167" s="157"/>
      <c r="N167" s="157"/>
      <c r="O167" s="157"/>
    </row>
    <row r="168" spans="1:15" x14ac:dyDescent="0.2">
      <c r="A168" s="64" t="s">
        <v>479</v>
      </c>
      <c r="B168" s="63" t="s">
        <v>478</v>
      </c>
      <c r="C168" s="162">
        <v>0</v>
      </c>
      <c r="D168" s="164"/>
      <c r="E168" s="164"/>
      <c r="F168" s="60">
        <v>0</v>
      </c>
      <c r="G168" s="162" t="s">
        <v>552</v>
      </c>
      <c r="H168" s="166"/>
      <c r="I168" s="62"/>
      <c r="J168" s="62"/>
      <c r="K168" s="62"/>
      <c r="L168" s="62"/>
      <c r="M168" s="62"/>
      <c r="N168" s="62"/>
      <c r="O168" s="62"/>
    </row>
    <row r="169" spans="1:15" x14ac:dyDescent="0.2">
      <c r="H169" s="139"/>
    </row>
    <row r="170" spans="1:15" x14ac:dyDescent="0.2">
      <c r="A170" s="31" t="s">
        <v>537</v>
      </c>
    </row>
    <row r="171" spans="1:15" x14ac:dyDescent="0.2">
      <c r="A171" s="31" t="s">
        <v>531</v>
      </c>
    </row>
    <row r="172" spans="1:15" x14ac:dyDescent="0.2">
      <c r="A172" s="31" t="s">
        <v>532</v>
      </c>
    </row>
    <row r="173" spans="1:15" x14ac:dyDescent="0.2">
      <c r="A173" s="31" t="s">
        <v>533</v>
      </c>
    </row>
    <row r="174" spans="1:15" x14ac:dyDescent="0.2">
      <c r="A174" s="31" t="s">
        <v>534</v>
      </c>
    </row>
    <row r="175" spans="1:15" x14ac:dyDescent="0.2">
      <c r="A175" s="31" t="s">
        <v>535</v>
      </c>
    </row>
    <row r="176" spans="1:15" x14ac:dyDescent="0.2">
      <c r="A176" s="31" t="s">
        <v>536</v>
      </c>
    </row>
    <row r="177" spans="5:8" ht="15" x14ac:dyDescent="0.25">
      <c r="E177" s="214"/>
      <c r="F177" s="335" t="s">
        <v>556</v>
      </c>
      <c r="G177" s="335"/>
      <c r="H177" s="217"/>
    </row>
    <row r="178" spans="5:8" ht="15" x14ac:dyDescent="0.25">
      <c r="E178" s="335" t="s">
        <v>557</v>
      </c>
      <c r="F178" s="335"/>
      <c r="G178" s="335"/>
      <c r="H178" s="335"/>
    </row>
  </sheetData>
  <mergeCells count="10">
    <mergeCell ref="F177:G177"/>
    <mergeCell ref="E178:H178"/>
    <mergeCell ref="A5:H5"/>
    <mergeCell ref="A3:H3"/>
    <mergeCell ref="A1:H1"/>
    <mergeCell ref="A14:B14"/>
    <mergeCell ref="A13:B13"/>
    <mergeCell ref="A7:H7"/>
    <mergeCell ref="A9:H9"/>
    <mergeCell ref="A11:H11"/>
  </mergeCells>
  <pageMargins left="0.70866141732283472" right="0.70866141732283472" top="0.74803149606299213" bottom="0.35433070866141736" header="0.31496062992125984" footer="0.31496062992125984"/>
  <pageSetup paperSize="9" scale="5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56"/>
  <sheetViews>
    <sheetView topLeftCell="A4" zoomScale="80" zoomScaleNormal="80" workbookViewId="0">
      <pane xSplit="2" ySplit="6" topLeftCell="C10" activePane="bottomRight" state="frozen"/>
      <selection activeCell="A4" sqref="A4"/>
      <selection pane="topRight" activeCell="C4" sqref="C4"/>
      <selection pane="bottomLeft" activeCell="A11" sqref="A11"/>
      <selection pane="bottomRight" activeCell="I46" sqref="I46"/>
    </sheetView>
  </sheetViews>
  <sheetFormatPr defaultRowHeight="12.75" x14ac:dyDescent="0.2"/>
  <cols>
    <col min="1" max="1" width="19" style="31" customWidth="1"/>
    <col min="2" max="2" width="49.5703125" style="34" customWidth="1"/>
    <col min="3" max="3" width="18.28515625" style="35" customWidth="1"/>
    <col min="4" max="5" width="18.28515625" style="36" customWidth="1"/>
    <col min="6" max="6" width="18.28515625" style="35" customWidth="1"/>
    <col min="7" max="8" width="13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9" style="31" customWidth="1"/>
    <col min="258" max="258" width="57.5703125" style="31" customWidth="1"/>
    <col min="259" max="259" width="16.42578125" style="31" customWidth="1"/>
    <col min="260" max="261" width="17.7109375" style="31" bestFit="1" customWidth="1"/>
    <col min="262" max="262" width="15.7109375" style="31" customWidth="1"/>
    <col min="263" max="263" width="15.7109375" style="31" bestFit="1" customWidth="1"/>
    <col min="264" max="264" width="19.7109375" style="3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9" style="31" customWidth="1"/>
    <col min="514" max="514" width="57.5703125" style="31" customWidth="1"/>
    <col min="515" max="515" width="16.42578125" style="31" customWidth="1"/>
    <col min="516" max="517" width="17.7109375" style="31" bestFit="1" customWidth="1"/>
    <col min="518" max="518" width="15.7109375" style="31" customWidth="1"/>
    <col min="519" max="519" width="15.7109375" style="31" bestFit="1" customWidth="1"/>
    <col min="520" max="520" width="19.7109375" style="3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9" style="31" customWidth="1"/>
    <col min="770" max="770" width="57.5703125" style="31" customWidth="1"/>
    <col min="771" max="771" width="16.42578125" style="31" customWidth="1"/>
    <col min="772" max="773" width="17.7109375" style="31" bestFit="1" customWidth="1"/>
    <col min="774" max="774" width="15.7109375" style="31" customWidth="1"/>
    <col min="775" max="775" width="15.7109375" style="31" bestFit="1" customWidth="1"/>
    <col min="776" max="776" width="19.7109375" style="3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9" style="31" customWidth="1"/>
    <col min="1026" max="1026" width="57.5703125" style="31" customWidth="1"/>
    <col min="1027" max="1027" width="16.42578125" style="31" customWidth="1"/>
    <col min="1028" max="1029" width="17.7109375" style="31" bestFit="1" customWidth="1"/>
    <col min="1030" max="1030" width="15.7109375" style="31" customWidth="1"/>
    <col min="1031" max="1031" width="15.7109375" style="31" bestFit="1" customWidth="1"/>
    <col min="1032" max="1032" width="19.7109375" style="3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9" style="31" customWidth="1"/>
    <col min="1282" max="1282" width="57.5703125" style="31" customWidth="1"/>
    <col min="1283" max="1283" width="16.42578125" style="31" customWidth="1"/>
    <col min="1284" max="1285" width="17.7109375" style="31" bestFit="1" customWidth="1"/>
    <col min="1286" max="1286" width="15.7109375" style="31" customWidth="1"/>
    <col min="1287" max="1287" width="15.7109375" style="31" bestFit="1" customWidth="1"/>
    <col min="1288" max="1288" width="19.7109375" style="3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9" style="31" customWidth="1"/>
    <col min="1538" max="1538" width="57.5703125" style="31" customWidth="1"/>
    <col min="1539" max="1539" width="16.42578125" style="31" customWidth="1"/>
    <col min="1540" max="1541" width="17.7109375" style="31" bestFit="1" customWidth="1"/>
    <col min="1542" max="1542" width="15.7109375" style="31" customWidth="1"/>
    <col min="1543" max="1543" width="15.7109375" style="31" bestFit="1" customWidth="1"/>
    <col min="1544" max="1544" width="19.7109375" style="3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9" style="31" customWidth="1"/>
    <col min="1794" max="1794" width="57.5703125" style="31" customWidth="1"/>
    <col min="1795" max="1795" width="16.42578125" style="31" customWidth="1"/>
    <col min="1796" max="1797" width="17.7109375" style="31" bestFit="1" customWidth="1"/>
    <col min="1798" max="1798" width="15.7109375" style="31" customWidth="1"/>
    <col min="1799" max="1799" width="15.7109375" style="31" bestFit="1" customWidth="1"/>
    <col min="1800" max="1800" width="19.7109375" style="3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9" style="31" customWidth="1"/>
    <col min="2050" max="2050" width="57.5703125" style="31" customWidth="1"/>
    <col min="2051" max="2051" width="16.42578125" style="31" customWidth="1"/>
    <col min="2052" max="2053" width="17.7109375" style="31" bestFit="1" customWidth="1"/>
    <col min="2054" max="2054" width="15.7109375" style="31" customWidth="1"/>
    <col min="2055" max="2055" width="15.7109375" style="31" bestFit="1" customWidth="1"/>
    <col min="2056" max="2056" width="19.7109375" style="3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9" style="31" customWidth="1"/>
    <col min="2306" max="2306" width="57.5703125" style="31" customWidth="1"/>
    <col min="2307" max="2307" width="16.42578125" style="31" customWidth="1"/>
    <col min="2308" max="2309" width="17.7109375" style="31" bestFit="1" customWidth="1"/>
    <col min="2310" max="2310" width="15.7109375" style="31" customWidth="1"/>
    <col min="2311" max="2311" width="15.7109375" style="31" bestFit="1" customWidth="1"/>
    <col min="2312" max="2312" width="19.7109375" style="3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9" style="31" customWidth="1"/>
    <col min="2562" max="2562" width="57.5703125" style="31" customWidth="1"/>
    <col min="2563" max="2563" width="16.42578125" style="31" customWidth="1"/>
    <col min="2564" max="2565" width="17.7109375" style="31" bestFit="1" customWidth="1"/>
    <col min="2566" max="2566" width="15.7109375" style="31" customWidth="1"/>
    <col min="2567" max="2567" width="15.7109375" style="31" bestFit="1" customWidth="1"/>
    <col min="2568" max="2568" width="19.7109375" style="3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9" style="31" customWidth="1"/>
    <col min="2818" max="2818" width="57.5703125" style="31" customWidth="1"/>
    <col min="2819" max="2819" width="16.42578125" style="31" customWidth="1"/>
    <col min="2820" max="2821" width="17.7109375" style="31" bestFit="1" customWidth="1"/>
    <col min="2822" max="2822" width="15.7109375" style="31" customWidth="1"/>
    <col min="2823" max="2823" width="15.7109375" style="31" bestFit="1" customWidth="1"/>
    <col min="2824" max="2824" width="19.7109375" style="3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9" style="31" customWidth="1"/>
    <col min="3074" max="3074" width="57.5703125" style="31" customWidth="1"/>
    <col min="3075" max="3075" width="16.42578125" style="31" customWidth="1"/>
    <col min="3076" max="3077" width="17.7109375" style="31" bestFit="1" customWidth="1"/>
    <col min="3078" max="3078" width="15.7109375" style="31" customWidth="1"/>
    <col min="3079" max="3079" width="15.7109375" style="31" bestFit="1" customWidth="1"/>
    <col min="3080" max="3080" width="19.7109375" style="3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9" style="31" customWidth="1"/>
    <col min="3330" max="3330" width="57.5703125" style="31" customWidth="1"/>
    <col min="3331" max="3331" width="16.42578125" style="31" customWidth="1"/>
    <col min="3332" max="3333" width="17.7109375" style="31" bestFit="1" customWidth="1"/>
    <col min="3334" max="3334" width="15.7109375" style="31" customWidth="1"/>
    <col min="3335" max="3335" width="15.7109375" style="31" bestFit="1" customWidth="1"/>
    <col min="3336" max="3336" width="19.7109375" style="3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9" style="31" customWidth="1"/>
    <col min="3586" max="3586" width="57.5703125" style="31" customWidth="1"/>
    <col min="3587" max="3587" width="16.42578125" style="31" customWidth="1"/>
    <col min="3588" max="3589" width="17.7109375" style="31" bestFit="1" customWidth="1"/>
    <col min="3590" max="3590" width="15.7109375" style="31" customWidth="1"/>
    <col min="3591" max="3591" width="15.7109375" style="31" bestFit="1" customWidth="1"/>
    <col min="3592" max="3592" width="19.7109375" style="3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9" style="31" customWidth="1"/>
    <col min="3842" max="3842" width="57.5703125" style="31" customWidth="1"/>
    <col min="3843" max="3843" width="16.42578125" style="31" customWidth="1"/>
    <col min="3844" max="3845" width="17.7109375" style="31" bestFit="1" customWidth="1"/>
    <col min="3846" max="3846" width="15.7109375" style="31" customWidth="1"/>
    <col min="3847" max="3847" width="15.7109375" style="31" bestFit="1" customWidth="1"/>
    <col min="3848" max="3848" width="19.7109375" style="3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9" style="31" customWidth="1"/>
    <col min="4098" max="4098" width="57.5703125" style="31" customWidth="1"/>
    <col min="4099" max="4099" width="16.42578125" style="31" customWidth="1"/>
    <col min="4100" max="4101" width="17.7109375" style="31" bestFit="1" customWidth="1"/>
    <col min="4102" max="4102" width="15.7109375" style="31" customWidth="1"/>
    <col min="4103" max="4103" width="15.7109375" style="31" bestFit="1" customWidth="1"/>
    <col min="4104" max="4104" width="19.7109375" style="3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9" style="31" customWidth="1"/>
    <col min="4354" max="4354" width="57.5703125" style="31" customWidth="1"/>
    <col min="4355" max="4355" width="16.42578125" style="31" customWidth="1"/>
    <col min="4356" max="4357" width="17.7109375" style="31" bestFit="1" customWidth="1"/>
    <col min="4358" max="4358" width="15.7109375" style="31" customWidth="1"/>
    <col min="4359" max="4359" width="15.7109375" style="31" bestFit="1" customWidth="1"/>
    <col min="4360" max="4360" width="19.7109375" style="3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9" style="31" customWidth="1"/>
    <col min="4610" max="4610" width="57.5703125" style="31" customWidth="1"/>
    <col min="4611" max="4611" width="16.42578125" style="31" customWidth="1"/>
    <col min="4612" max="4613" width="17.7109375" style="31" bestFit="1" customWidth="1"/>
    <col min="4614" max="4614" width="15.7109375" style="31" customWidth="1"/>
    <col min="4615" max="4615" width="15.7109375" style="31" bestFit="1" customWidth="1"/>
    <col min="4616" max="4616" width="19.7109375" style="3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9" style="31" customWidth="1"/>
    <col min="4866" max="4866" width="57.5703125" style="31" customWidth="1"/>
    <col min="4867" max="4867" width="16.42578125" style="31" customWidth="1"/>
    <col min="4868" max="4869" width="17.7109375" style="31" bestFit="1" customWidth="1"/>
    <col min="4870" max="4870" width="15.7109375" style="31" customWidth="1"/>
    <col min="4871" max="4871" width="15.7109375" style="31" bestFit="1" customWidth="1"/>
    <col min="4872" max="4872" width="19.7109375" style="3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9" style="31" customWidth="1"/>
    <col min="5122" max="5122" width="57.5703125" style="31" customWidth="1"/>
    <col min="5123" max="5123" width="16.42578125" style="31" customWidth="1"/>
    <col min="5124" max="5125" width="17.7109375" style="31" bestFit="1" customWidth="1"/>
    <col min="5126" max="5126" width="15.7109375" style="31" customWidth="1"/>
    <col min="5127" max="5127" width="15.7109375" style="31" bestFit="1" customWidth="1"/>
    <col min="5128" max="5128" width="19.7109375" style="3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9" style="31" customWidth="1"/>
    <col min="5378" max="5378" width="57.5703125" style="31" customWidth="1"/>
    <col min="5379" max="5379" width="16.42578125" style="31" customWidth="1"/>
    <col min="5380" max="5381" width="17.7109375" style="31" bestFit="1" customWidth="1"/>
    <col min="5382" max="5382" width="15.7109375" style="31" customWidth="1"/>
    <col min="5383" max="5383" width="15.7109375" style="31" bestFit="1" customWidth="1"/>
    <col min="5384" max="5384" width="19.7109375" style="3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9" style="31" customWidth="1"/>
    <col min="5634" max="5634" width="57.5703125" style="31" customWidth="1"/>
    <col min="5635" max="5635" width="16.42578125" style="31" customWidth="1"/>
    <col min="5636" max="5637" width="17.7109375" style="31" bestFit="1" customWidth="1"/>
    <col min="5638" max="5638" width="15.7109375" style="31" customWidth="1"/>
    <col min="5639" max="5639" width="15.7109375" style="31" bestFit="1" customWidth="1"/>
    <col min="5640" max="5640" width="19.7109375" style="3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9" style="31" customWidth="1"/>
    <col min="5890" max="5890" width="57.5703125" style="31" customWidth="1"/>
    <col min="5891" max="5891" width="16.42578125" style="31" customWidth="1"/>
    <col min="5892" max="5893" width="17.7109375" style="31" bestFit="1" customWidth="1"/>
    <col min="5894" max="5894" width="15.7109375" style="31" customWidth="1"/>
    <col min="5895" max="5895" width="15.7109375" style="31" bestFit="1" customWidth="1"/>
    <col min="5896" max="5896" width="19.7109375" style="3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9" style="31" customWidth="1"/>
    <col min="6146" max="6146" width="57.5703125" style="31" customWidth="1"/>
    <col min="6147" max="6147" width="16.42578125" style="31" customWidth="1"/>
    <col min="6148" max="6149" width="17.7109375" style="31" bestFit="1" customWidth="1"/>
    <col min="6150" max="6150" width="15.7109375" style="31" customWidth="1"/>
    <col min="6151" max="6151" width="15.7109375" style="31" bestFit="1" customWidth="1"/>
    <col min="6152" max="6152" width="19.7109375" style="3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9" style="31" customWidth="1"/>
    <col min="6402" max="6402" width="57.5703125" style="31" customWidth="1"/>
    <col min="6403" max="6403" width="16.42578125" style="31" customWidth="1"/>
    <col min="6404" max="6405" width="17.7109375" style="31" bestFit="1" customWidth="1"/>
    <col min="6406" max="6406" width="15.7109375" style="31" customWidth="1"/>
    <col min="6407" max="6407" width="15.7109375" style="31" bestFit="1" customWidth="1"/>
    <col min="6408" max="6408" width="19.7109375" style="3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9" style="31" customWidth="1"/>
    <col min="6658" max="6658" width="57.5703125" style="31" customWidth="1"/>
    <col min="6659" max="6659" width="16.42578125" style="31" customWidth="1"/>
    <col min="6660" max="6661" width="17.7109375" style="31" bestFit="1" customWidth="1"/>
    <col min="6662" max="6662" width="15.7109375" style="31" customWidth="1"/>
    <col min="6663" max="6663" width="15.7109375" style="31" bestFit="1" customWidth="1"/>
    <col min="6664" max="6664" width="19.7109375" style="3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9" style="31" customWidth="1"/>
    <col min="6914" max="6914" width="57.5703125" style="31" customWidth="1"/>
    <col min="6915" max="6915" width="16.42578125" style="31" customWidth="1"/>
    <col min="6916" max="6917" width="17.7109375" style="31" bestFit="1" customWidth="1"/>
    <col min="6918" max="6918" width="15.7109375" style="31" customWidth="1"/>
    <col min="6919" max="6919" width="15.7109375" style="31" bestFit="1" customWidth="1"/>
    <col min="6920" max="6920" width="19.7109375" style="3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9" style="31" customWidth="1"/>
    <col min="7170" max="7170" width="57.5703125" style="31" customWidth="1"/>
    <col min="7171" max="7171" width="16.42578125" style="31" customWidth="1"/>
    <col min="7172" max="7173" width="17.7109375" style="31" bestFit="1" customWidth="1"/>
    <col min="7174" max="7174" width="15.7109375" style="31" customWidth="1"/>
    <col min="7175" max="7175" width="15.7109375" style="31" bestFit="1" customWidth="1"/>
    <col min="7176" max="7176" width="19.7109375" style="3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9" style="31" customWidth="1"/>
    <col min="7426" max="7426" width="57.5703125" style="31" customWidth="1"/>
    <col min="7427" max="7427" width="16.42578125" style="31" customWidth="1"/>
    <col min="7428" max="7429" width="17.7109375" style="31" bestFit="1" customWidth="1"/>
    <col min="7430" max="7430" width="15.7109375" style="31" customWidth="1"/>
    <col min="7431" max="7431" width="15.7109375" style="31" bestFit="1" customWidth="1"/>
    <col min="7432" max="7432" width="19.7109375" style="3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9" style="31" customWidth="1"/>
    <col min="7682" max="7682" width="57.5703125" style="31" customWidth="1"/>
    <col min="7683" max="7683" width="16.42578125" style="31" customWidth="1"/>
    <col min="7684" max="7685" width="17.7109375" style="31" bestFit="1" customWidth="1"/>
    <col min="7686" max="7686" width="15.7109375" style="31" customWidth="1"/>
    <col min="7687" max="7687" width="15.7109375" style="31" bestFit="1" customWidth="1"/>
    <col min="7688" max="7688" width="19.7109375" style="3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9" style="31" customWidth="1"/>
    <col min="7938" max="7938" width="57.5703125" style="31" customWidth="1"/>
    <col min="7939" max="7939" width="16.42578125" style="31" customWidth="1"/>
    <col min="7940" max="7941" width="17.7109375" style="31" bestFit="1" customWidth="1"/>
    <col min="7942" max="7942" width="15.7109375" style="31" customWidth="1"/>
    <col min="7943" max="7943" width="15.7109375" style="31" bestFit="1" customWidth="1"/>
    <col min="7944" max="7944" width="19.7109375" style="3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9" style="31" customWidth="1"/>
    <col min="8194" max="8194" width="57.5703125" style="31" customWidth="1"/>
    <col min="8195" max="8195" width="16.42578125" style="31" customWidth="1"/>
    <col min="8196" max="8197" width="17.7109375" style="31" bestFit="1" customWidth="1"/>
    <col min="8198" max="8198" width="15.7109375" style="31" customWidth="1"/>
    <col min="8199" max="8199" width="15.7109375" style="31" bestFit="1" customWidth="1"/>
    <col min="8200" max="8200" width="19.7109375" style="3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9" style="31" customWidth="1"/>
    <col min="8450" max="8450" width="57.5703125" style="31" customWidth="1"/>
    <col min="8451" max="8451" width="16.42578125" style="31" customWidth="1"/>
    <col min="8452" max="8453" width="17.7109375" style="31" bestFit="1" customWidth="1"/>
    <col min="8454" max="8454" width="15.7109375" style="31" customWidth="1"/>
    <col min="8455" max="8455" width="15.7109375" style="31" bestFit="1" customWidth="1"/>
    <col min="8456" max="8456" width="19.7109375" style="3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9" style="31" customWidth="1"/>
    <col min="8706" max="8706" width="57.5703125" style="31" customWidth="1"/>
    <col min="8707" max="8707" width="16.42578125" style="31" customWidth="1"/>
    <col min="8708" max="8709" width="17.7109375" style="31" bestFit="1" customWidth="1"/>
    <col min="8710" max="8710" width="15.7109375" style="31" customWidth="1"/>
    <col min="8711" max="8711" width="15.7109375" style="31" bestFit="1" customWidth="1"/>
    <col min="8712" max="8712" width="19.7109375" style="3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9" style="31" customWidth="1"/>
    <col min="8962" max="8962" width="57.5703125" style="31" customWidth="1"/>
    <col min="8963" max="8963" width="16.42578125" style="31" customWidth="1"/>
    <col min="8964" max="8965" width="17.7109375" style="31" bestFit="1" customWidth="1"/>
    <col min="8966" max="8966" width="15.7109375" style="31" customWidth="1"/>
    <col min="8967" max="8967" width="15.7109375" style="31" bestFit="1" customWidth="1"/>
    <col min="8968" max="8968" width="19.7109375" style="3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9" style="31" customWidth="1"/>
    <col min="9218" max="9218" width="57.5703125" style="31" customWidth="1"/>
    <col min="9219" max="9219" width="16.42578125" style="31" customWidth="1"/>
    <col min="9220" max="9221" width="17.7109375" style="31" bestFit="1" customWidth="1"/>
    <col min="9222" max="9222" width="15.7109375" style="31" customWidth="1"/>
    <col min="9223" max="9223" width="15.7109375" style="31" bestFit="1" customWidth="1"/>
    <col min="9224" max="9224" width="19.7109375" style="3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9" style="31" customWidth="1"/>
    <col min="9474" max="9474" width="57.5703125" style="31" customWidth="1"/>
    <col min="9475" max="9475" width="16.42578125" style="31" customWidth="1"/>
    <col min="9476" max="9477" width="17.7109375" style="31" bestFit="1" customWidth="1"/>
    <col min="9478" max="9478" width="15.7109375" style="31" customWidth="1"/>
    <col min="9479" max="9479" width="15.7109375" style="31" bestFit="1" customWidth="1"/>
    <col min="9480" max="9480" width="19.7109375" style="3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9" style="31" customWidth="1"/>
    <col min="9730" max="9730" width="57.5703125" style="31" customWidth="1"/>
    <col min="9731" max="9731" width="16.42578125" style="31" customWidth="1"/>
    <col min="9732" max="9733" width="17.7109375" style="31" bestFit="1" customWidth="1"/>
    <col min="9734" max="9734" width="15.7109375" style="31" customWidth="1"/>
    <col min="9735" max="9735" width="15.7109375" style="31" bestFit="1" customWidth="1"/>
    <col min="9736" max="9736" width="19.7109375" style="3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9" style="31" customWidth="1"/>
    <col min="9986" max="9986" width="57.5703125" style="31" customWidth="1"/>
    <col min="9987" max="9987" width="16.42578125" style="31" customWidth="1"/>
    <col min="9988" max="9989" width="17.7109375" style="31" bestFit="1" customWidth="1"/>
    <col min="9990" max="9990" width="15.7109375" style="31" customWidth="1"/>
    <col min="9991" max="9991" width="15.7109375" style="31" bestFit="1" customWidth="1"/>
    <col min="9992" max="9992" width="19.7109375" style="3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9" style="31" customWidth="1"/>
    <col min="10242" max="10242" width="57.5703125" style="31" customWidth="1"/>
    <col min="10243" max="10243" width="16.42578125" style="31" customWidth="1"/>
    <col min="10244" max="10245" width="17.7109375" style="31" bestFit="1" customWidth="1"/>
    <col min="10246" max="10246" width="15.7109375" style="31" customWidth="1"/>
    <col min="10247" max="10247" width="15.7109375" style="31" bestFit="1" customWidth="1"/>
    <col min="10248" max="10248" width="19.7109375" style="3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9" style="31" customWidth="1"/>
    <col min="10498" max="10498" width="57.5703125" style="31" customWidth="1"/>
    <col min="10499" max="10499" width="16.42578125" style="31" customWidth="1"/>
    <col min="10500" max="10501" width="17.7109375" style="31" bestFit="1" customWidth="1"/>
    <col min="10502" max="10502" width="15.7109375" style="31" customWidth="1"/>
    <col min="10503" max="10503" width="15.7109375" style="31" bestFit="1" customWidth="1"/>
    <col min="10504" max="10504" width="19.7109375" style="3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9" style="31" customWidth="1"/>
    <col min="10754" max="10754" width="57.5703125" style="31" customWidth="1"/>
    <col min="10755" max="10755" width="16.42578125" style="31" customWidth="1"/>
    <col min="10756" max="10757" width="17.7109375" style="31" bestFit="1" customWidth="1"/>
    <col min="10758" max="10758" width="15.7109375" style="31" customWidth="1"/>
    <col min="10759" max="10759" width="15.7109375" style="31" bestFit="1" customWidth="1"/>
    <col min="10760" max="10760" width="19.7109375" style="3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9" style="31" customWidth="1"/>
    <col min="11010" max="11010" width="57.5703125" style="31" customWidth="1"/>
    <col min="11011" max="11011" width="16.42578125" style="31" customWidth="1"/>
    <col min="11012" max="11013" width="17.7109375" style="31" bestFit="1" customWidth="1"/>
    <col min="11014" max="11014" width="15.7109375" style="31" customWidth="1"/>
    <col min="11015" max="11015" width="15.7109375" style="31" bestFit="1" customWidth="1"/>
    <col min="11016" max="11016" width="19.7109375" style="3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9" style="31" customWidth="1"/>
    <col min="11266" max="11266" width="57.5703125" style="31" customWidth="1"/>
    <col min="11267" max="11267" width="16.42578125" style="31" customWidth="1"/>
    <col min="11268" max="11269" width="17.7109375" style="31" bestFit="1" customWidth="1"/>
    <col min="11270" max="11270" width="15.7109375" style="31" customWidth="1"/>
    <col min="11271" max="11271" width="15.7109375" style="31" bestFit="1" customWidth="1"/>
    <col min="11272" max="11272" width="19.7109375" style="3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9" style="31" customWidth="1"/>
    <col min="11522" max="11522" width="57.5703125" style="31" customWidth="1"/>
    <col min="11523" max="11523" width="16.42578125" style="31" customWidth="1"/>
    <col min="11524" max="11525" width="17.7109375" style="31" bestFit="1" customWidth="1"/>
    <col min="11526" max="11526" width="15.7109375" style="31" customWidth="1"/>
    <col min="11527" max="11527" width="15.7109375" style="31" bestFit="1" customWidth="1"/>
    <col min="11528" max="11528" width="19.7109375" style="3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9" style="31" customWidth="1"/>
    <col min="11778" max="11778" width="57.5703125" style="31" customWidth="1"/>
    <col min="11779" max="11779" width="16.42578125" style="31" customWidth="1"/>
    <col min="11780" max="11781" width="17.7109375" style="31" bestFit="1" customWidth="1"/>
    <col min="11782" max="11782" width="15.7109375" style="31" customWidth="1"/>
    <col min="11783" max="11783" width="15.7109375" style="31" bestFit="1" customWidth="1"/>
    <col min="11784" max="11784" width="19.7109375" style="3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9" style="31" customWidth="1"/>
    <col min="12034" max="12034" width="57.5703125" style="31" customWidth="1"/>
    <col min="12035" max="12035" width="16.42578125" style="31" customWidth="1"/>
    <col min="12036" max="12037" width="17.7109375" style="31" bestFit="1" customWidth="1"/>
    <col min="12038" max="12038" width="15.7109375" style="31" customWidth="1"/>
    <col min="12039" max="12039" width="15.7109375" style="31" bestFit="1" customWidth="1"/>
    <col min="12040" max="12040" width="19.7109375" style="3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9" style="31" customWidth="1"/>
    <col min="12290" max="12290" width="57.5703125" style="31" customWidth="1"/>
    <col min="12291" max="12291" width="16.42578125" style="31" customWidth="1"/>
    <col min="12292" max="12293" width="17.7109375" style="31" bestFit="1" customWidth="1"/>
    <col min="12294" max="12294" width="15.7109375" style="31" customWidth="1"/>
    <col min="12295" max="12295" width="15.7109375" style="31" bestFit="1" customWidth="1"/>
    <col min="12296" max="12296" width="19.7109375" style="3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9" style="31" customWidth="1"/>
    <col min="12546" max="12546" width="57.5703125" style="31" customWidth="1"/>
    <col min="12547" max="12547" width="16.42578125" style="31" customWidth="1"/>
    <col min="12548" max="12549" width="17.7109375" style="31" bestFit="1" customWidth="1"/>
    <col min="12550" max="12550" width="15.7109375" style="31" customWidth="1"/>
    <col min="12551" max="12551" width="15.7109375" style="31" bestFit="1" customWidth="1"/>
    <col min="12552" max="12552" width="19.7109375" style="3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9" style="31" customWidth="1"/>
    <col min="12802" max="12802" width="57.5703125" style="31" customWidth="1"/>
    <col min="12803" max="12803" width="16.42578125" style="31" customWidth="1"/>
    <col min="12804" max="12805" width="17.7109375" style="31" bestFit="1" customWidth="1"/>
    <col min="12806" max="12806" width="15.7109375" style="31" customWidth="1"/>
    <col min="12807" max="12807" width="15.7109375" style="31" bestFit="1" customWidth="1"/>
    <col min="12808" max="12808" width="19.7109375" style="3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9" style="31" customWidth="1"/>
    <col min="13058" max="13058" width="57.5703125" style="31" customWidth="1"/>
    <col min="13059" max="13059" width="16.42578125" style="31" customWidth="1"/>
    <col min="13060" max="13061" width="17.7109375" style="31" bestFit="1" customWidth="1"/>
    <col min="13062" max="13062" width="15.7109375" style="31" customWidth="1"/>
    <col min="13063" max="13063" width="15.7109375" style="31" bestFit="1" customWidth="1"/>
    <col min="13064" max="13064" width="19.7109375" style="3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9" style="31" customWidth="1"/>
    <col min="13314" max="13314" width="57.5703125" style="31" customWidth="1"/>
    <col min="13315" max="13315" width="16.42578125" style="31" customWidth="1"/>
    <col min="13316" max="13317" width="17.7109375" style="31" bestFit="1" customWidth="1"/>
    <col min="13318" max="13318" width="15.7109375" style="31" customWidth="1"/>
    <col min="13319" max="13319" width="15.7109375" style="31" bestFit="1" customWidth="1"/>
    <col min="13320" max="13320" width="19.7109375" style="3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9" style="31" customWidth="1"/>
    <col min="13570" max="13570" width="57.5703125" style="31" customWidth="1"/>
    <col min="13571" max="13571" width="16.42578125" style="31" customWidth="1"/>
    <col min="13572" max="13573" width="17.7109375" style="31" bestFit="1" customWidth="1"/>
    <col min="13574" max="13574" width="15.7109375" style="31" customWidth="1"/>
    <col min="13575" max="13575" width="15.7109375" style="31" bestFit="1" customWidth="1"/>
    <col min="13576" max="13576" width="19.7109375" style="3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9" style="31" customWidth="1"/>
    <col min="13826" max="13826" width="57.5703125" style="31" customWidth="1"/>
    <col min="13827" max="13827" width="16.42578125" style="31" customWidth="1"/>
    <col min="13828" max="13829" width="17.7109375" style="31" bestFit="1" customWidth="1"/>
    <col min="13830" max="13830" width="15.7109375" style="31" customWidth="1"/>
    <col min="13831" max="13831" width="15.7109375" style="31" bestFit="1" customWidth="1"/>
    <col min="13832" max="13832" width="19.7109375" style="3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9" style="31" customWidth="1"/>
    <col min="14082" max="14082" width="57.5703125" style="31" customWidth="1"/>
    <col min="14083" max="14083" width="16.42578125" style="31" customWidth="1"/>
    <col min="14084" max="14085" width="17.7109375" style="31" bestFit="1" customWidth="1"/>
    <col min="14086" max="14086" width="15.7109375" style="31" customWidth="1"/>
    <col min="14087" max="14087" width="15.7109375" style="31" bestFit="1" customWidth="1"/>
    <col min="14088" max="14088" width="19.7109375" style="3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9" style="31" customWidth="1"/>
    <col min="14338" max="14338" width="57.5703125" style="31" customWidth="1"/>
    <col min="14339" max="14339" width="16.42578125" style="31" customWidth="1"/>
    <col min="14340" max="14341" width="17.7109375" style="31" bestFit="1" customWidth="1"/>
    <col min="14342" max="14342" width="15.7109375" style="31" customWidth="1"/>
    <col min="14343" max="14343" width="15.7109375" style="31" bestFit="1" customWidth="1"/>
    <col min="14344" max="14344" width="19.7109375" style="3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9" style="31" customWidth="1"/>
    <col min="14594" max="14594" width="57.5703125" style="31" customWidth="1"/>
    <col min="14595" max="14595" width="16.42578125" style="31" customWidth="1"/>
    <col min="14596" max="14597" width="17.7109375" style="31" bestFit="1" customWidth="1"/>
    <col min="14598" max="14598" width="15.7109375" style="31" customWidth="1"/>
    <col min="14599" max="14599" width="15.7109375" style="31" bestFit="1" customWidth="1"/>
    <col min="14600" max="14600" width="19.7109375" style="3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9" style="31" customWidth="1"/>
    <col min="14850" max="14850" width="57.5703125" style="31" customWidth="1"/>
    <col min="14851" max="14851" width="16.42578125" style="31" customWidth="1"/>
    <col min="14852" max="14853" width="17.7109375" style="31" bestFit="1" customWidth="1"/>
    <col min="14854" max="14854" width="15.7109375" style="31" customWidth="1"/>
    <col min="14855" max="14855" width="15.7109375" style="31" bestFit="1" customWidth="1"/>
    <col min="14856" max="14856" width="19.7109375" style="3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9" style="31" customWidth="1"/>
    <col min="15106" max="15106" width="57.5703125" style="31" customWidth="1"/>
    <col min="15107" max="15107" width="16.42578125" style="31" customWidth="1"/>
    <col min="15108" max="15109" width="17.7109375" style="31" bestFit="1" customWidth="1"/>
    <col min="15110" max="15110" width="15.7109375" style="31" customWidth="1"/>
    <col min="15111" max="15111" width="15.7109375" style="31" bestFit="1" customWidth="1"/>
    <col min="15112" max="15112" width="19.7109375" style="3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9" style="31" customWidth="1"/>
    <col min="15362" max="15362" width="57.5703125" style="31" customWidth="1"/>
    <col min="15363" max="15363" width="16.42578125" style="31" customWidth="1"/>
    <col min="15364" max="15365" width="17.7109375" style="31" bestFit="1" customWidth="1"/>
    <col min="15366" max="15366" width="15.7109375" style="31" customWidth="1"/>
    <col min="15367" max="15367" width="15.7109375" style="31" bestFit="1" customWidth="1"/>
    <col min="15368" max="15368" width="19.7109375" style="3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9" style="31" customWidth="1"/>
    <col min="15618" max="15618" width="57.5703125" style="31" customWidth="1"/>
    <col min="15619" max="15619" width="16.42578125" style="31" customWidth="1"/>
    <col min="15620" max="15621" width="17.7109375" style="31" bestFit="1" customWidth="1"/>
    <col min="15622" max="15622" width="15.7109375" style="31" customWidth="1"/>
    <col min="15623" max="15623" width="15.7109375" style="31" bestFit="1" customWidth="1"/>
    <col min="15624" max="15624" width="19.7109375" style="3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9" style="31" customWidth="1"/>
    <col min="15874" max="15874" width="57.5703125" style="31" customWidth="1"/>
    <col min="15875" max="15875" width="16.42578125" style="31" customWidth="1"/>
    <col min="15876" max="15877" width="17.7109375" style="31" bestFit="1" customWidth="1"/>
    <col min="15878" max="15878" width="15.7109375" style="31" customWidth="1"/>
    <col min="15879" max="15879" width="15.7109375" style="31" bestFit="1" customWidth="1"/>
    <col min="15880" max="15880" width="19.7109375" style="3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9" style="31" customWidth="1"/>
    <col min="16130" max="16130" width="57.5703125" style="31" customWidth="1"/>
    <col min="16131" max="16131" width="16.42578125" style="31" customWidth="1"/>
    <col min="16132" max="16133" width="17.7109375" style="31" bestFit="1" customWidth="1"/>
    <col min="16134" max="16134" width="15.7109375" style="31" customWidth="1"/>
    <col min="16135" max="16135" width="15.7109375" style="31" bestFit="1" customWidth="1"/>
    <col min="16136" max="16136" width="19.7109375" style="3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20.25" hidden="1" customHeight="1" x14ac:dyDescent="0.2">
      <c r="A1" s="77"/>
      <c r="B1" s="77"/>
      <c r="C1" s="155"/>
      <c r="D1" s="77"/>
      <c r="E1" s="77"/>
      <c r="F1" s="77"/>
      <c r="G1" s="77"/>
      <c r="H1" s="77"/>
      <c r="I1" s="77"/>
      <c r="J1" s="77"/>
      <c r="K1" s="77"/>
      <c r="L1" s="66"/>
      <c r="M1" s="66"/>
      <c r="N1" s="66"/>
      <c r="O1" s="66"/>
    </row>
    <row r="2" spans="1:15" ht="15.75" hidden="1" customHeight="1" x14ac:dyDescent="0.2">
      <c r="A2" s="339"/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66"/>
      <c r="M2" s="66"/>
      <c r="N2" s="66"/>
      <c r="O2" s="66"/>
    </row>
    <row r="3" spans="1:15" ht="18" hidden="1" customHeight="1" x14ac:dyDescent="0.2">
      <c r="A3" s="77"/>
      <c r="B3" s="77"/>
      <c r="C3" s="155"/>
      <c r="D3" s="77"/>
      <c r="E3" s="77"/>
      <c r="F3" s="77"/>
      <c r="G3" s="77"/>
      <c r="H3" s="77"/>
      <c r="I3" s="78"/>
      <c r="J3" s="78"/>
      <c r="K3" s="78"/>
      <c r="L3" s="66"/>
      <c r="M3" s="66"/>
      <c r="N3" s="66"/>
      <c r="O3" s="66"/>
    </row>
    <row r="4" spans="1:15" ht="18" x14ac:dyDescent="0.2">
      <c r="A4" s="77"/>
      <c r="B4" s="77"/>
      <c r="C4" s="155"/>
      <c r="D4" s="77"/>
      <c r="E4" s="77"/>
      <c r="F4" s="77"/>
      <c r="G4" s="77"/>
      <c r="H4" s="77"/>
      <c r="I4" s="78"/>
      <c r="J4" s="78"/>
      <c r="K4" s="78"/>
      <c r="L4" s="66"/>
      <c r="M4" s="66"/>
      <c r="N4" s="66"/>
      <c r="O4" s="66"/>
    </row>
    <row r="5" spans="1:15" ht="15.75" customHeight="1" x14ac:dyDescent="0.2">
      <c r="A5" s="339" t="s">
        <v>52</v>
      </c>
      <c r="B5" s="339"/>
      <c r="C5" s="339"/>
      <c r="D5" s="339"/>
      <c r="E5" s="339"/>
      <c r="F5" s="339"/>
      <c r="G5" s="339"/>
      <c r="H5" s="339"/>
      <c r="I5" s="37"/>
      <c r="J5" s="37"/>
      <c r="K5" s="37"/>
      <c r="L5" s="66"/>
      <c r="M5" s="66"/>
      <c r="N5" s="66"/>
      <c r="O5" s="66"/>
    </row>
    <row r="6" spans="1:15" ht="18" x14ac:dyDescent="0.2">
      <c r="A6" s="77"/>
      <c r="B6" s="77"/>
      <c r="C6" s="155"/>
      <c r="D6" s="77"/>
      <c r="E6" s="77"/>
      <c r="F6" s="77"/>
      <c r="G6" s="77"/>
      <c r="H6" s="77"/>
      <c r="I6" s="78"/>
      <c r="J6" s="78"/>
      <c r="K6" s="78"/>
      <c r="L6" s="66"/>
      <c r="M6" s="66"/>
      <c r="N6" s="66"/>
      <c r="O6" s="66"/>
    </row>
    <row r="7" spans="1:15" s="32" customFormat="1" ht="57" x14ac:dyDescent="0.25">
      <c r="A7" s="341" t="s">
        <v>3</v>
      </c>
      <c r="B7" s="341"/>
      <c r="C7" s="227" t="s">
        <v>600</v>
      </c>
      <c r="D7" s="227" t="s">
        <v>568</v>
      </c>
      <c r="E7" s="227" t="s">
        <v>567</v>
      </c>
      <c r="F7" s="227" t="s">
        <v>602</v>
      </c>
      <c r="G7" s="227" t="s">
        <v>256</v>
      </c>
      <c r="H7" s="227" t="s">
        <v>553</v>
      </c>
      <c r="I7" s="67"/>
      <c r="J7" s="67"/>
      <c r="K7" s="67"/>
      <c r="L7" s="67"/>
      <c r="M7" s="67"/>
      <c r="N7" s="67"/>
      <c r="O7" s="67"/>
    </row>
    <row r="8" spans="1:15" s="33" customFormat="1" ht="12.75" customHeight="1" x14ac:dyDescent="0.2">
      <c r="A8" s="340">
        <v>1</v>
      </c>
      <c r="B8" s="340"/>
      <c r="C8" s="151">
        <v>2</v>
      </c>
      <c r="D8" s="80">
        <v>3</v>
      </c>
      <c r="E8" s="80">
        <v>4</v>
      </c>
      <c r="F8" s="80">
        <v>5.0833333333333304</v>
      </c>
      <c r="G8" s="80">
        <v>6</v>
      </c>
      <c r="H8" s="80">
        <v>7</v>
      </c>
      <c r="I8" s="70"/>
      <c r="J8" s="70"/>
      <c r="K8" s="70"/>
      <c r="L8" s="70"/>
      <c r="M8" s="68"/>
      <c r="N8" s="68"/>
      <c r="O8" s="68"/>
    </row>
    <row r="9" spans="1:15" ht="15" customHeight="1" x14ac:dyDescent="0.2">
      <c r="A9" s="72" t="s">
        <v>26</v>
      </c>
      <c r="B9" s="72" t="s">
        <v>25</v>
      </c>
      <c r="C9" s="123" t="s">
        <v>27</v>
      </c>
      <c r="D9" s="76" t="s">
        <v>27</v>
      </c>
      <c r="E9" s="76" t="s">
        <v>27</v>
      </c>
      <c r="F9" s="76" t="s">
        <v>27</v>
      </c>
      <c r="G9" s="76" t="s">
        <v>25</v>
      </c>
      <c r="H9" s="76" t="s">
        <v>25</v>
      </c>
      <c r="I9" s="71"/>
      <c r="J9" s="71"/>
      <c r="K9" s="71"/>
      <c r="L9" s="71"/>
      <c r="M9" s="69"/>
      <c r="N9" s="69"/>
      <c r="O9" s="69"/>
    </row>
    <row r="10" spans="1:15" x14ac:dyDescent="0.2">
      <c r="A10" s="173" t="s">
        <v>28</v>
      </c>
      <c r="B10" s="173" t="s">
        <v>25</v>
      </c>
      <c r="C10" s="174">
        <f>+C11+C14+C16+C18+C27+C29</f>
        <v>4654812.99</v>
      </c>
      <c r="D10" s="174">
        <f>+D11+D14+D16+D18+D27+D29</f>
        <v>13280221</v>
      </c>
      <c r="E10" s="174"/>
      <c r="F10" s="174">
        <f>+F11+F14+F16+F18+F27+F29</f>
        <v>5279143.1400000006</v>
      </c>
      <c r="G10" s="174">
        <f>F10/C10*100</f>
        <v>113.41257213428891</v>
      </c>
      <c r="H10" s="174">
        <f>F10/D10*100</f>
        <v>39.751922351292201</v>
      </c>
      <c r="I10" s="74"/>
      <c r="J10" s="74"/>
      <c r="K10" s="74"/>
      <c r="L10" s="74"/>
      <c r="M10" s="73"/>
      <c r="N10" s="73"/>
      <c r="O10" s="73"/>
    </row>
    <row r="11" spans="1:15" x14ac:dyDescent="0.2">
      <c r="A11" s="169" t="s">
        <v>53</v>
      </c>
      <c r="B11" s="170" t="s">
        <v>54</v>
      </c>
      <c r="C11" s="171">
        <f t="shared" ref="C11:F11" si="0">+C12+C13</f>
        <v>3341695.49</v>
      </c>
      <c r="D11" s="171">
        <f t="shared" si="0"/>
        <v>7567656</v>
      </c>
      <c r="E11" s="171"/>
      <c r="F11" s="171">
        <f t="shared" si="0"/>
        <v>3868217.32</v>
      </c>
      <c r="G11" s="171">
        <f t="shared" ref="G11:G49" si="1">F11/C11*100</f>
        <v>115.75612833591846</v>
      </c>
      <c r="H11" s="171">
        <f t="shared" ref="H11:H49" si="2">F11/D11*100</f>
        <v>51.11513155460554</v>
      </c>
      <c r="I11" s="74"/>
      <c r="J11" s="74"/>
      <c r="K11" s="74"/>
      <c r="L11" s="74"/>
      <c r="M11" s="73"/>
      <c r="N11" s="73"/>
      <c r="O11" s="73"/>
    </row>
    <row r="12" spans="1:15" x14ac:dyDescent="0.2">
      <c r="A12" s="84" t="s">
        <v>55</v>
      </c>
      <c r="B12" s="85" t="s">
        <v>54</v>
      </c>
      <c r="C12" s="226">
        <v>3341695.49</v>
      </c>
      <c r="D12" s="150">
        <v>7567656</v>
      </c>
      <c r="E12" s="150"/>
      <c r="F12" s="226">
        <v>3868217.32</v>
      </c>
      <c r="G12" s="162">
        <f t="shared" si="1"/>
        <v>115.75612833591846</v>
      </c>
      <c r="H12" s="162">
        <f t="shared" si="2"/>
        <v>51.11513155460554</v>
      </c>
      <c r="I12" s="81"/>
      <c r="J12" s="81"/>
      <c r="K12" s="81"/>
      <c r="L12" s="81"/>
      <c r="M12" s="81"/>
      <c r="N12" s="81"/>
      <c r="O12" s="81"/>
    </row>
    <row r="13" spans="1:15" x14ac:dyDescent="0.2">
      <c r="A13" s="112">
        <v>12</v>
      </c>
      <c r="B13" s="146" t="s">
        <v>71</v>
      </c>
      <c r="C13" s="162">
        <v>0</v>
      </c>
      <c r="D13" s="150">
        <v>0</v>
      </c>
      <c r="E13" s="150"/>
      <c r="F13" s="162">
        <v>0</v>
      </c>
      <c r="G13" s="162" t="s">
        <v>552</v>
      </c>
      <c r="H13" s="162" t="s">
        <v>552</v>
      </c>
      <c r="I13" s="157"/>
      <c r="J13" s="157"/>
      <c r="K13" s="157"/>
      <c r="L13" s="157"/>
      <c r="M13" s="157"/>
      <c r="N13" s="157"/>
      <c r="O13" s="157"/>
    </row>
    <row r="14" spans="1:15" x14ac:dyDescent="0.2">
      <c r="A14" s="169" t="s">
        <v>77</v>
      </c>
      <c r="B14" s="170" t="s">
        <v>480</v>
      </c>
      <c r="C14" s="171">
        <f t="shared" ref="C14:F14" si="3">+C15</f>
        <v>254742.91</v>
      </c>
      <c r="D14" s="171">
        <f t="shared" si="3"/>
        <v>431685</v>
      </c>
      <c r="E14" s="171"/>
      <c r="F14" s="171">
        <f t="shared" si="3"/>
        <v>186059.26</v>
      </c>
      <c r="G14" s="171">
        <f t="shared" si="1"/>
        <v>73.038052364244407</v>
      </c>
      <c r="H14" s="171">
        <f t="shared" si="2"/>
        <v>43.100700742439514</v>
      </c>
      <c r="I14" s="138"/>
      <c r="J14" s="138"/>
      <c r="K14" s="138"/>
      <c r="L14" s="138"/>
      <c r="M14" s="154"/>
      <c r="N14" s="154"/>
      <c r="O14" s="154"/>
    </row>
    <row r="15" spans="1:15" x14ac:dyDescent="0.2">
      <c r="A15" s="84" t="s">
        <v>79</v>
      </c>
      <c r="B15" s="85" t="s">
        <v>480</v>
      </c>
      <c r="C15" s="226">
        <v>254742.91</v>
      </c>
      <c r="D15" s="86">
        <v>431685</v>
      </c>
      <c r="E15" s="86"/>
      <c r="F15" s="226">
        <v>186059.26</v>
      </c>
      <c r="G15" s="162">
        <f t="shared" si="1"/>
        <v>73.038052364244407</v>
      </c>
      <c r="H15" s="162">
        <f t="shared" si="2"/>
        <v>43.100700742439514</v>
      </c>
      <c r="I15" s="81"/>
      <c r="J15" s="81"/>
      <c r="K15" s="81"/>
      <c r="L15" s="81"/>
      <c r="M15" s="81"/>
      <c r="N15" s="81"/>
      <c r="O15" s="81"/>
    </row>
    <row r="16" spans="1:15" x14ac:dyDescent="0.2">
      <c r="A16" s="169" t="s">
        <v>56</v>
      </c>
      <c r="B16" s="170" t="s">
        <v>57</v>
      </c>
      <c r="C16" s="171">
        <f t="shared" ref="C16:F16" si="4">+C17</f>
        <v>170835.32</v>
      </c>
      <c r="D16" s="171">
        <f t="shared" si="4"/>
        <v>1009600</v>
      </c>
      <c r="E16" s="171"/>
      <c r="F16" s="171">
        <f t="shared" si="4"/>
        <v>168624.54</v>
      </c>
      <c r="G16" s="171">
        <f t="shared" si="1"/>
        <v>98.705899927485717</v>
      </c>
      <c r="H16" s="171">
        <f t="shared" si="2"/>
        <v>16.702113708399366</v>
      </c>
      <c r="I16" s="138"/>
      <c r="J16" s="138"/>
      <c r="K16" s="138"/>
      <c r="L16" s="138"/>
      <c r="M16" s="154"/>
      <c r="N16" s="154"/>
      <c r="O16" s="154"/>
    </row>
    <row r="17" spans="1:15" x14ac:dyDescent="0.2">
      <c r="A17" s="84" t="s">
        <v>59</v>
      </c>
      <c r="B17" s="85" t="s">
        <v>60</v>
      </c>
      <c r="C17" s="226">
        <v>170835.32</v>
      </c>
      <c r="D17" s="86">
        <v>1009600</v>
      </c>
      <c r="E17" s="86"/>
      <c r="F17" s="226">
        <v>168624.54</v>
      </c>
      <c r="G17" s="162">
        <f t="shared" si="1"/>
        <v>98.705899927485717</v>
      </c>
      <c r="H17" s="162">
        <f t="shared" si="2"/>
        <v>16.702113708399366</v>
      </c>
      <c r="I17" s="81"/>
      <c r="J17" s="81"/>
      <c r="K17" s="81"/>
      <c r="L17" s="81"/>
      <c r="M17" s="81"/>
      <c r="N17" s="81"/>
      <c r="O17" s="81"/>
    </row>
    <row r="18" spans="1:15" x14ac:dyDescent="0.2">
      <c r="A18" s="169" t="s">
        <v>61</v>
      </c>
      <c r="B18" s="170" t="s">
        <v>62</v>
      </c>
      <c r="C18" s="171">
        <f>C19+C20+C21+C22+C23+C24+C25+C26</f>
        <v>833985.52</v>
      </c>
      <c r="D18" s="171">
        <f>D19+D20+D21+D22+D23+D24+D25+D26</f>
        <v>4205460</v>
      </c>
      <c r="E18" s="171"/>
      <c r="F18" s="171">
        <f>F19+F20+F21+F22+F23+F24+F25+F26</f>
        <v>1038140.5700000001</v>
      </c>
      <c r="G18" s="171">
        <f t="shared" si="1"/>
        <v>124.47944779664759</v>
      </c>
      <c r="H18" s="171">
        <f t="shared" si="2"/>
        <v>24.685541415207851</v>
      </c>
      <c r="I18" s="138"/>
      <c r="J18" s="138"/>
      <c r="K18" s="138"/>
      <c r="L18" s="138"/>
      <c r="M18" s="154"/>
      <c r="N18" s="154"/>
      <c r="O18" s="154"/>
    </row>
    <row r="19" spans="1:15" x14ac:dyDescent="0.2">
      <c r="A19" s="112">
        <v>50</v>
      </c>
      <c r="B19" s="146" t="s">
        <v>611</v>
      </c>
      <c r="C19" s="226">
        <v>0</v>
      </c>
      <c r="D19" s="150">
        <v>129398</v>
      </c>
      <c r="E19" s="150"/>
      <c r="F19" s="226">
        <v>260147.76</v>
      </c>
      <c r="G19" s="162" t="s">
        <v>552</v>
      </c>
      <c r="H19" s="162" t="s">
        <v>552</v>
      </c>
      <c r="I19" s="138"/>
      <c r="J19" s="138"/>
      <c r="K19" s="138"/>
      <c r="L19" s="138"/>
      <c r="M19" s="154"/>
      <c r="N19" s="154"/>
      <c r="O19" s="154"/>
    </row>
    <row r="20" spans="1:15" x14ac:dyDescent="0.2">
      <c r="A20" s="112">
        <v>51</v>
      </c>
      <c r="B20" s="146" t="s">
        <v>612</v>
      </c>
      <c r="C20" s="226">
        <v>472627.23</v>
      </c>
      <c r="D20" s="313">
        <v>118099</v>
      </c>
      <c r="E20" s="226"/>
      <c r="F20" s="226">
        <v>296462.08000000002</v>
      </c>
      <c r="G20" s="226">
        <f t="shared" si="1"/>
        <v>62.726407024834351</v>
      </c>
      <c r="H20" s="226">
        <f t="shared" si="2"/>
        <v>251.02844223913837</v>
      </c>
      <c r="I20" s="138"/>
      <c r="J20" s="138"/>
      <c r="K20" s="138"/>
      <c r="L20" s="138"/>
      <c r="M20" s="154"/>
      <c r="N20" s="154"/>
      <c r="O20" s="154"/>
    </row>
    <row r="21" spans="1:15" x14ac:dyDescent="0.2">
      <c r="A21" s="112" t="s">
        <v>72</v>
      </c>
      <c r="B21" s="146" t="s">
        <v>73</v>
      </c>
      <c r="C21" s="226">
        <v>361358.29</v>
      </c>
      <c r="D21" s="150">
        <v>37500</v>
      </c>
      <c r="E21" s="150"/>
      <c r="F21" s="150">
        <v>14700</v>
      </c>
      <c r="G21" s="162">
        <f t="shared" si="1"/>
        <v>4.0679847140078067</v>
      </c>
      <c r="H21" s="162">
        <f t="shared" si="2"/>
        <v>39.200000000000003</v>
      </c>
      <c r="I21" s="81"/>
      <c r="J21" s="81"/>
      <c r="K21" s="81"/>
      <c r="L21" s="81"/>
      <c r="M21" s="81"/>
      <c r="N21" s="81"/>
      <c r="O21" s="81"/>
    </row>
    <row r="22" spans="1:15" x14ac:dyDescent="0.2">
      <c r="A22" s="112">
        <v>53</v>
      </c>
      <c r="B22" s="146" t="s">
        <v>613</v>
      </c>
      <c r="C22" s="226">
        <v>0</v>
      </c>
      <c r="D22" s="313">
        <v>0</v>
      </c>
      <c r="E22" s="226"/>
      <c r="F22" s="226">
        <v>0</v>
      </c>
      <c r="G22" s="162" t="s">
        <v>552</v>
      </c>
      <c r="H22" s="162" t="s">
        <v>552</v>
      </c>
      <c r="I22" s="157"/>
      <c r="J22" s="157"/>
      <c r="K22" s="157"/>
      <c r="L22" s="157"/>
      <c r="M22" s="157"/>
      <c r="N22" s="157"/>
      <c r="O22" s="157"/>
    </row>
    <row r="23" spans="1:15" x14ac:dyDescent="0.2">
      <c r="A23" s="112">
        <v>54</v>
      </c>
      <c r="B23" s="146" t="s">
        <v>596</v>
      </c>
      <c r="C23" s="226">
        <v>0</v>
      </c>
      <c r="D23" s="150">
        <v>0</v>
      </c>
      <c r="E23" s="150"/>
      <c r="F23" s="226">
        <v>0</v>
      </c>
      <c r="G23" s="162" t="s">
        <v>552</v>
      </c>
      <c r="H23" s="162" t="s">
        <v>552</v>
      </c>
      <c r="I23" s="157"/>
      <c r="J23" s="157"/>
      <c r="K23" s="157"/>
      <c r="L23" s="157"/>
      <c r="M23" s="157"/>
      <c r="N23" s="157"/>
      <c r="O23" s="157"/>
    </row>
    <row r="24" spans="1:15" x14ac:dyDescent="0.2">
      <c r="A24" s="112" t="s">
        <v>64</v>
      </c>
      <c r="B24" s="146" t="s">
        <v>65</v>
      </c>
      <c r="C24" s="226">
        <v>0</v>
      </c>
      <c r="D24" s="150">
        <v>3635231</v>
      </c>
      <c r="E24" s="150"/>
      <c r="F24" s="226">
        <v>311473.21999999997</v>
      </c>
      <c r="G24" s="162" t="s">
        <v>552</v>
      </c>
      <c r="H24" s="162">
        <f t="shared" si="2"/>
        <v>8.5681823245895501</v>
      </c>
      <c r="I24" s="81"/>
      <c r="J24" s="81"/>
      <c r="K24" s="208"/>
      <c r="L24" s="81"/>
      <c r="M24" s="81"/>
      <c r="N24" s="81"/>
      <c r="O24" s="81"/>
    </row>
    <row r="25" spans="1:15" x14ac:dyDescent="0.2">
      <c r="A25" s="112" t="s">
        <v>66</v>
      </c>
      <c r="B25" s="146" t="s">
        <v>67</v>
      </c>
      <c r="C25" s="226">
        <v>0</v>
      </c>
      <c r="D25" s="313">
        <v>0</v>
      </c>
      <c r="E25" s="226"/>
      <c r="F25" s="226">
        <v>0</v>
      </c>
      <c r="G25" s="162" t="s">
        <v>552</v>
      </c>
      <c r="H25" s="162" t="s">
        <v>552</v>
      </c>
      <c r="I25" s="81"/>
      <c r="J25" s="81"/>
      <c r="K25" s="81"/>
      <c r="L25" s="81"/>
      <c r="M25" s="81"/>
      <c r="N25" s="81"/>
      <c r="O25" s="81"/>
    </row>
    <row r="26" spans="1:15" x14ac:dyDescent="0.2">
      <c r="A26" s="112" t="s">
        <v>68</v>
      </c>
      <c r="B26" s="146" t="s">
        <v>69</v>
      </c>
      <c r="C26" s="226">
        <v>0</v>
      </c>
      <c r="D26" s="313">
        <v>285232</v>
      </c>
      <c r="E26" s="226"/>
      <c r="F26" s="226">
        <v>155357.51</v>
      </c>
      <c r="G26" s="162" t="s">
        <v>552</v>
      </c>
      <c r="H26" s="162">
        <f t="shared" si="2"/>
        <v>54.467068912324002</v>
      </c>
      <c r="I26" s="81"/>
      <c r="J26" s="81"/>
      <c r="K26" s="81"/>
      <c r="L26" s="81"/>
      <c r="M26" s="81"/>
      <c r="N26" s="81"/>
      <c r="O26" s="81"/>
    </row>
    <row r="27" spans="1:15" x14ac:dyDescent="0.2">
      <c r="A27" s="169" t="s">
        <v>29</v>
      </c>
      <c r="B27" s="170" t="s">
        <v>481</v>
      </c>
      <c r="C27" s="171">
        <f t="shared" ref="C27:F27" si="5">+C28</f>
        <v>53352.75</v>
      </c>
      <c r="D27" s="172">
        <f t="shared" si="5"/>
        <v>63820</v>
      </c>
      <c r="E27" s="171"/>
      <c r="F27" s="171">
        <f t="shared" si="5"/>
        <v>18101.45</v>
      </c>
      <c r="G27" s="171">
        <f t="shared" si="1"/>
        <v>33.927866885961834</v>
      </c>
      <c r="H27" s="171">
        <f t="shared" si="2"/>
        <v>28.363287370730177</v>
      </c>
      <c r="I27" s="138"/>
      <c r="J27" s="138"/>
      <c r="K27" s="138"/>
      <c r="L27" s="138"/>
      <c r="M27" s="154"/>
      <c r="N27" s="154"/>
      <c r="O27" s="154"/>
    </row>
    <row r="28" spans="1:15" x14ac:dyDescent="0.2">
      <c r="A28" s="84" t="s">
        <v>31</v>
      </c>
      <c r="B28" s="85" t="s">
        <v>481</v>
      </c>
      <c r="C28" s="226">
        <v>53352.75</v>
      </c>
      <c r="D28" s="150">
        <v>63820</v>
      </c>
      <c r="E28" s="86"/>
      <c r="F28" s="226">
        <v>18101.45</v>
      </c>
      <c r="G28" s="162">
        <f t="shared" si="1"/>
        <v>33.927866885961834</v>
      </c>
      <c r="H28" s="162">
        <f t="shared" si="2"/>
        <v>28.363287370730177</v>
      </c>
      <c r="I28" s="81"/>
      <c r="J28" s="81"/>
      <c r="K28" s="81"/>
      <c r="L28" s="81"/>
      <c r="M28" s="81"/>
      <c r="N28" s="81"/>
      <c r="O28" s="81"/>
    </row>
    <row r="29" spans="1:15" x14ac:dyDescent="0.2">
      <c r="A29" s="169" t="s">
        <v>332</v>
      </c>
      <c r="B29" s="170" t="s">
        <v>482</v>
      </c>
      <c r="C29" s="171">
        <f t="shared" ref="C29:F29" si="6">+C30</f>
        <v>201</v>
      </c>
      <c r="D29" s="172">
        <f t="shared" si="6"/>
        <v>2000</v>
      </c>
      <c r="E29" s="171"/>
      <c r="F29" s="171">
        <f t="shared" si="6"/>
        <v>0</v>
      </c>
      <c r="G29" s="171" t="s">
        <v>552</v>
      </c>
      <c r="H29" s="171" t="s">
        <v>552</v>
      </c>
      <c r="I29" s="138"/>
      <c r="J29" s="138"/>
      <c r="K29" s="138"/>
      <c r="L29" s="138"/>
      <c r="M29" s="154"/>
      <c r="N29" s="154"/>
      <c r="O29" s="154"/>
    </row>
    <row r="30" spans="1:15" x14ac:dyDescent="0.2">
      <c r="A30" s="84" t="s">
        <v>334</v>
      </c>
      <c r="B30" s="85" t="s">
        <v>482</v>
      </c>
      <c r="C30" s="226">
        <v>201</v>
      </c>
      <c r="D30" s="150">
        <v>2000</v>
      </c>
      <c r="E30" s="86"/>
      <c r="F30" s="226">
        <v>0</v>
      </c>
      <c r="G30" s="162" t="s">
        <v>552</v>
      </c>
      <c r="H30" s="162" t="s">
        <v>552</v>
      </c>
      <c r="I30" s="81"/>
      <c r="J30" s="81"/>
      <c r="K30" s="81"/>
      <c r="L30" s="81"/>
      <c r="M30" s="81"/>
      <c r="N30" s="81"/>
      <c r="O30" s="81"/>
    </row>
    <row r="31" spans="1:15" x14ac:dyDescent="0.2">
      <c r="A31" s="173" t="s">
        <v>70</v>
      </c>
      <c r="B31" s="173" t="s">
        <v>25</v>
      </c>
      <c r="C31" s="174">
        <f>C32+C35+C37+C39+C48+C50</f>
        <v>5312496.17</v>
      </c>
      <c r="D31" s="175">
        <f>D32+D35+D37+D39+D48+D50</f>
        <v>14216210</v>
      </c>
      <c r="E31" s="175"/>
      <c r="F31" s="174">
        <f>F32+F35+F37+F39+F48+F50</f>
        <v>5971840.8999999994</v>
      </c>
      <c r="G31" s="174">
        <f t="shared" si="1"/>
        <v>112.41120386539495</v>
      </c>
      <c r="H31" s="174">
        <f t="shared" si="2"/>
        <v>42.007264242720105</v>
      </c>
      <c r="I31" s="75"/>
      <c r="J31" s="75"/>
      <c r="K31" s="75"/>
      <c r="L31" s="75"/>
      <c r="M31" s="75"/>
      <c r="N31" s="75"/>
      <c r="O31" s="75"/>
    </row>
    <row r="32" spans="1:15" x14ac:dyDescent="0.2">
      <c r="A32" s="169" t="s">
        <v>53</v>
      </c>
      <c r="B32" s="170" t="s">
        <v>54</v>
      </c>
      <c r="C32" s="171">
        <f>+C33+C34</f>
        <v>3677743.7</v>
      </c>
      <c r="D32" s="172">
        <f t="shared" ref="D32" si="7">+D33+D34</f>
        <v>7567656</v>
      </c>
      <c r="E32" s="171"/>
      <c r="F32" s="171">
        <f>+F33+F34</f>
        <v>3601017.63</v>
      </c>
      <c r="G32" s="171">
        <f t="shared" si="1"/>
        <v>97.913773327923849</v>
      </c>
      <c r="H32" s="171">
        <f t="shared" si="2"/>
        <v>47.584319768234707</v>
      </c>
      <c r="I32" s="138"/>
      <c r="J32" s="138"/>
      <c r="K32" s="138"/>
      <c r="L32" s="138"/>
      <c r="M32" s="154"/>
      <c r="N32" s="154"/>
      <c r="O32" s="154"/>
    </row>
    <row r="33" spans="1:15" x14ac:dyDescent="0.2">
      <c r="A33" s="112" t="s">
        <v>55</v>
      </c>
      <c r="B33" s="146" t="s">
        <v>54</v>
      </c>
      <c r="C33" s="226">
        <v>3677743.7</v>
      </c>
      <c r="D33" s="150">
        <v>7567656</v>
      </c>
      <c r="E33" s="150"/>
      <c r="F33" s="226">
        <v>3601017.63</v>
      </c>
      <c r="G33" s="162">
        <f t="shared" si="1"/>
        <v>97.913773327923849</v>
      </c>
      <c r="H33" s="162">
        <f t="shared" si="2"/>
        <v>47.584319768234707</v>
      </c>
      <c r="I33" s="157"/>
      <c r="J33" s="157"/>
      <c r="K33" s="157"/>
      <c r="L33" s="157"/>
      <c r="M33" s="157"/>
      <c r="N33" s="157"/>
      <c r="O33" s="157"/>
    </row>
    <row r="34" spans="1:15" x14ac:dyDescent="0.2">
      <c r="A34" s="112">
        <v>12</v>
      </c>
      <c r="B34" s="146" t="s">
        <v>71</v>
      </c>
      <c r="C34" s="162">
        <v>0</v>
      </c>
      <c r="D34" s="150">
        <v>0</v>
      </c>
      <c r="E34" s="150"/>
      <c r="F34" s="162">
        <v>0</v>
      </c>
      <c r="G34" s="162" t="s">
        <v>552</v>
      </c>
      <c r="H34" s="162" t="s">
        <v>552</v>
      </c>
      <c r="I34" s="157"/>
      <c r="J34" s="157"/>
      <c r="K34" s="157"/>
      <c r="L34" s="157"/>
      <c r="M34" s="157"/>
      <c r="N34" s="157"/>
      <c r="O34" s="157"/>
    </row>
    <row r="35" spans="1:15" x14ac:dyDescent="0.2">
      <c r="A35" s="169" t="s">
        <v>77</v>
      </c>
      <c r="B35" s="170" t="s">
        <v>480</v>
      </c>
      <c r="C35" s="171">
        <f t="shared" ref="C35:D35" si="8">+C36</f>
        <v>400042.76</v>
      </c>
      <c r="D35" s="172">
        <f t="shared" si="8"/>
        <v>431685</v>
      </c>
      <c r="E35" s="171"/>
      <c r="F35" s="171">
        <f>+F36</f>
        <v>210940.07</v>
      </c>
      <c r="G35" s="171">
        <f t="shared" si="1"/>
        <v>52.729380729200045</v>
      </c>
      <c r="H35" s="171">
        <f t="shared" si="2"/>
        <v>48.864350162734404</v>
      </c>
      <c r="I35" s="138"/>
      <c r="J35" s="138"/>
      <c r="K35" s="138"/>
      <c r="L35" s="138"/>
      <c r="M35" s="154"/>
      <c r="N35" s="154"/>
      <c r="O35" s="154"/>
    </row>
    <row r="36" spans="1:15" x14ac:dyDescent="0.2">
      <c r="A36" s="112" t="s">
        <v>79</v>
      </c>
      <c r="B36" s="146" t="s">
        <v>480</v>
      </c>
      <c r="C36" s="226">
        <v>400042.76</v>
      </c>
      <c r="D36" s="150">
        <v>431685</v>
      </c>
      <c r="E36" s="150"/>
      <c r="F36" s="226">
        <v>210940.07</v>
      </c>
      <c r="G36" s="162">
        <f t="shared" si="1"/>
        <v>52.729380729200045</v>
      </c>
      <c r="H36" s="162">
        <f t="shared" si="2"/>
        <v>48.864350162734404</v>
      </c>
      <c r="I36" s="157"/>
      <c r="J36" s="157"/>
      <c r="K36" s="157"/>
      <c r="L36" s="157"/>
      <c r="M36" s="157"/>
      <c r="N36" s="157"/>
      <c r="O36" s="157"/>
    </row>
    <row r="37" spans="1:15" x14ac:dyDescent="0.2">
      <c r="A37" s="169" t="s">
        <v>56</v>
      </c>
      <c r="B37" s="170" t="s">
        <v>57</v>
      </c>
      <c r="C37" s="171">
        <f t="shared" ref="C37:F37" si="9">+C38</f>
        <v>352249.85</v>
      </c>
      <c r="D37" s="172">
        <f t="shared" si="9"/>
        <v>1009600</v>
      </c>
      <c r="E37" s="171"/>
      <c r="F37" s="171">
        <f t="shared" si="9"/>
        <v>465334.94</v>
      </c>
      <c r="G37" s="171">
        <f t="shared" si="1"/>
        <v>132.10365880922305</v>
      </c>
      <c r="H37" s="171">
        <f t="shared" si="2"/>
        <v>46.091020206022186</v>
      </c>
      <c r="I37" s="138"/>
      <c r="J37" s="138"/>
      <c r="K37" s="138"/>
      <c r="L37" s="138"/>
      <c r="M37" s="154"/>
      <c r="N37" s="154"/>
      <c r="O37" s="154"/>
    </row>
    <row r="38" spans="1:15" x14ac:dyDescent="0.2">
      <c r="A38" s="112" t="s">
        <v>59</v>
      </c>
      <c r="B38" s="146" t="s">
        <v>60</v>
      </c>
      <c r="C38" s="226">
        <v>352249.85</v>
      </c>
      <c r="D38" s="150">
        <v>1009600</v>
      </c>
      <c r="E38" s="150"/>
      <c r="F38" s="226">
        <v>465334.94</v>
      </c>
      <c r="G38" s="162">
        <f t="shared" si="1"/>
        <v>132.10365880922305</v>
      </c>
      <c r="H38" s="162">
        <f t="shared" si="2"/>
        <v>46.091020206022186</v>
      </c>
      <c r="I38" s="157"/>
      <c r="J38" s="157"/>
      <c r="K38" s="157"/>
      <c r="L38" s="157"/>
      <c r="M38" s="157"/>
      <c r="N38" s="157"/>
      <c r="O38" s="157"/>
    </row>
    <row r="39" spans="1:15" x14ac:dyDescent="0.2">
      <c r="A39" s="169" t="s">
        <v>61</v>
      </c>
      <c r="B39" s="170" t="s">
        <v>62</v>
      </c>
      <c r="C39" s="171">
        <f>SUM(C40:C47)</f>
        <v>775107.5</v>
      </c>
      <c r="D39" s="171">
        <f>SUM(D40:D47)</f>
        <v>5141449</v>
      </c>
      <c r="E39" s="171"/>
      <c r="F39" s="171">
        <f>F40+F41+F42+F43+F44+F45+F46+F47</f>
        <v>1652493.24</v>
      </c>
      <c r="G39" s="171">
        <f t="shared" si="1"/>
        <v>213.19536193366727</v>
      </c>
      <c r="H39" s="171">
        <f t="shared" si="2"/>
        <v>32.140613278474611</v>
      </c>
      <c r="I39" s="138"/>
      <c r="J39" s="138"/>
      <c r="K39" s="138"/>
      <c r="L39" s="138"/>
      <c r="M39" s="154"/>
      <c r="N39" s="154"/>
      <c r="O39" s="154"/>
    </row>
    <row r="40" spans="1:15" x14ac:dyDescent="0.2">
      <c r="A40" s="112">
        <v>50</v>
      </c>
      <c r="B40" s="146" t="s">
        <v>594</v>
      </c>
      <c r="C40" s="226">
        <v>0</v>
      </c>
      <c r="D40" s="150">
        <v>129398</v>
      </c>
      <c r="E40" s="150"/>
      <c r="F40" s="226">
        <v>154755.28</v>
      </c>
      <c r="G40" s="162" t="s">
        <v>552</v>
      </c>
      <c r="H40" s="162" t="s">
        <v>552</v>
      </c>
      <c r="I40" s="138"/>
      <c r="J40" s="138"/>
      <c r="K40" s="138"/>
      <c r="L40" s="138"/>
      <c r="M40" s="154"/>
      <c r="N40" s="154"/>
      <c r="O40" s="154"/>
    </row>
    <row r="41" spans="1:15" x14ac:dyDescent="0.2">
      <c r="A41" s="112">
        <v>51</v>
      </c>
      <c r="B41" s="146" t="s">
        <v>597</v>
      </c>
      <c r="C41" s="226">
        <v>439902.04</v>
      </c>
      <c r="D41" s="150">
        <v>118099</v>
      </c>
      <c r="E41" s="150"/>
      <c r="F41" s="226">
        <v>346828.97</v>
      </c>
      <c r="G41" s="162">
        <f t="shared" si="1"/>
        <v>78.842319076310716</v>
      </c>
      <c r="H41" s="112" t="s">
        <v>552</v>
      </c>
      <c r="I41" s="138"/>
      <c r="J41" s="138"/>
      <c r="K41" s="138"/>
      <c r="L41" s="138"/>
      <c r="M41" s="154"/>
      <c r="N41" s="154"/>
      <c r="O41" s="154"/>
    </row>
    <row r="42" spans="1:15" x14ac:dyDescent="0.2">
      <c r="A42" s="112" t="s">
        <v>72</v>
      </c>
      <c r="B42" s="146" t="s">
        <v>73</v>
      </c>
      <c r="C42" s="226">
        <v>335205.46000000002</v>
      </c>
      <c r="D42" s="150">
        <v>37500</v>
      </c>
      <c r="E42" s="150"/>
      <c r="F42" s="226">
        <v>14929.97</v>
      </c>
      <c r="G42" s="162">
        <f t="shared" si="1"/>
        <v>4.4539757795114667</v>
      </c>
      <c r="H42" s="162">
        <f t="shared" si="2"/>
        <v>39.813253333333328</v>
      </c>
      <c r="I42" s="157"/>
      <c r="J42" s="157"/>
      <c r="K42" s="157"/>
      <c r="L42" s="157"/>
      <c r="M42" s="157"/>
      <c r="N42" s="157"/>
      <c r="O42" s="157"/>
    </row>
    <row r="43" spans="1:15" x14ac:dyDescent="0.2">
      <c r="A43" s="112">
        <v>53</v>
      </c>
      <c r="B43" s="146" t="s">
        <v>595</v>
      </c>
      <c r="C43" s="226">
        <v>0</v>
      </c>
      <c r="D43" s="150">
        <v>0</v>
      </c>
      <c r="E43" s="150"/>
      <c r="F43" s="226">
        <v>0</v>
      </c>
      <c r="G43" s="162" t="s">
        <v>552</v>
      </c>
      <c r="H43" s="162" t="s">
        <v>552</v>
      </c>
      <c r="I43" s="157"/>
      <c r="J43" s="157"/>
      <c r="K43" s="157"/>
      <c r="L43" s="157"/>
      <c r="M43" s="157"/>
      <c r="N43" s="157"/>
      <c r="O43" s="157"/>
    </row>
    <row r="44" spans="1:15" x14ac:dyDescent="0.2">
      <c r="A44" s="112">
        <v>54</v>
      </c>
      <c r="B44" s="146" t="s">
        <v>596</v>
      </c>
      <c r="C44" s="226">
        <v>0</v>
      </c>
      <c r="D44" s="150">
        <v>0</v>
      </c>
      <c r="E44" s="150"/>
      <c r="F44" s="226">
        <v>0</v>
      </c>
      <c r="G44" s="162" t="s">
        <v>552</v>
      </c>
      <c r="H44" s="162" t="s">
        <v>552</v>
      </c>
      <c r="I44" s="157"/>
      <c r="J44" s="157"/>
      <c r="K44" s="157"/>
      <c r="L44" s="157"/>
      <c r="M44" s="157"/>
      <c r="N44" s="157"/>
      <c r="O44" s="157"/>
    </row>
    <row r="45" spans="1:15" x14ac:dyDescent="0.2">
      <c r="A45" s="112" t="s">
        <v>64</v>
      </c>
      <c r="B45" s="146" t="s">
        <v>65</v>
      </c>
      <c r="C45" s="226">
        <v>0</v>
      </c>
      <c r="D45" s="150">
        <v>4571220</v>
      </c>
      <c r="E45" s="150"/>
      <c r="F45" s="226">
        <v>1028797.46</v>
      </c>
      <c r="G45" s="162" t="s">
        <v>552</v>
      </c>
      <c r="H45" s="162">
        <f t="shared" si="2"/>
        <v>22.505971272439304</v>
      </c>
      <c r="I45" s="157"/>
      <c r="J45" s="157"/>
      <c r="K45" s="208"/>
      <c r="L45" s="157"/>
      <c r="M45" s="157"/>
      <c r="N45" s="157"/>
      <c r="O45" s="157"/>
    </row>
    <row r="46" spans="1:15" x14ac:dyDescent="0.2">
      <c r="A46" s="112" t="s">
        <v>66</v>
      </c>
      <c r="B46" s="146" t="s">
        <v>67</v>
      </c>
      <c r="C46" s="226">
        <v>0</v>
      </c>
      <c r="D46" s="150">
        <v>0</v>
      </c>
      <c r="E46" s="150"/>
      <c r="F46" s="226">
        <v>0</v>
      </c>
      <c r="G46" s="162" t="s">
        <v>552</v>
      </c>
      <c r="H46" s="162" t="s">
        <v>552</v>
      </c>
      <c r="I46" s="157"/>
      <c r="J46" s="157"/>
      <c r="K46" s="157"/>
      <c r="L46" s="157"/>
      <c r="M46" s="157"/>
      <c r="N46" s="157"/>
      <c r="O46" s="157"/>
    </row>
    <row r="47" spans="1:15" x14ac:dyDescent="0.2">
      <c r="A47" s="112" t="s">
        <v>68</v>
      </c>
      <c r="B47" s="146" t="s">
        <v>69</v>
      </c>
      <c r="C47" s="226">
        <v>0</v>
      </c>
      <c r="D47" s="150">
        <v>285232</v>
      </c>
      <c r="E47" s="150"/>
      <c r="F47" s="226">
        <v>107181.56</v>
      </c>
      <c r="G47" s="162" t="s">
        <v>552</v>
      </c>
      <c r="H47" s="162">
        <f t="shared" si="2"/>
        <v>37.576975935378918</v>
      </c>
      <c r="I47" s="157"/>
      <c r="J47" s="157"/>
      <c r="K47" s="157"/>
      <c r="L47" s="157"/>
      <c r="M47" s="157"/>
      <c r="N47" s="157"/>
      <c r="O47" s="157"/>
    </row>
    <row r="48" spans="1:15" x14ac:dyDescent="0.2">
      <c r="A48" s="169" t="s">
        <v>29</v>
      </c>
      <c r="B48" s="170" t="s">
        <v>481</v>
      </c>
      <c r="C48" s="171">
        <f>+C49</f>
        <v>107352.36</v>
      </c>
      <c r="D48" s="172">
        <f t="shared" ref="D48:F48" si="10">+D49</f>
        <v>63820</v>
      </c>
      <c r="E48" s="171"/>
      <c r="F48" s="171">
        <f t="shared" si="10"/>
        <v>42055.02</v>
      </c>
      <c r="G48" s="171">
        <f t="shared" si="1"/>
        <v>39.174751258379416</v>
      </c>
      <c r="H48" s="171">
        <f t="shared" si="2"/>
        <v>65.896302099655273</v>
      </c>
      <c r="I48" s="138"/>
      <c r="J48" s="138"/>
      <c r="K48" s="138"/>
      <c r="L48" s="138"/>
      <c r="M48" s="154"/>
      <c r="N48" s="154"/>
      <c r="O48" s="154"/>
    </row>
    <row r="49" spans="1:15" x14ac:dyDescent="0.2">
      <c r="A49" s="112" t="s">
        <v>31</v>
      </c>
      <c r="B49" s="146" t="s">
        <v>481</v>
      </c>
      <c r="C49" s="226">
        <v>107352.36</v>
      </c>
      <c r="D49" s="150">
        <v>63820</v>
      </c>
      <c r="E49" s="150"/>
      <c r="F49" s="226">
        <v>42055.02</v>
      </c>
      <c r="G49" s="162">
        <f t="shared" si="1"/>
        <v>39.174751258379416</v>
      </c>
      <c r="H49" s="162">
        <f t="shared" si="2"/>
        <v>65.896302099655273</v>
      </c>
      <c r="I49" s="157"/>
      <c r="J49" s="157"/>
      <c r="K49" s="157"/>
      <c r="L49" s="157"/>
      <c r="M49" s="157"/>
      <c r="N49" s="157"/>
      <c r="O49" s="157"/>
    </row>
    <row r="50" spans="1:15" x14ac:dyDescent="0.2">
      <c r="A50" s="169" t="s">
        <v>332</v>
      </c>
      <c r="B50" s="170" t="s">
        <v>482</v>
      </c>
      <c r="C50" s="171">
        <f t="shared" ref="C50:F50" si="11">+C51</f>
        <v>0</v>
      </c>
      <c r="D50" s="172">
        <f t="shared" si="11"/>
        <v>2000</v>
      </c>
      <c r="E50" s="171"/>
      <c r="F50" s="171">
        <f t="shared" si="11"/>
        <v>0</v>
      </c>
      <c r="G50" s="171" t="s">
        <v>552</v>
      </c>
      <c r="H50" s="171" t="s">
        <v>552</v>
      </c>
      <c r="I50" s="138"/>
      <c r="J50" s="138"/>
      <c r="K50" s="138"/>
      <c r="L50" s="138"/>
      <c r="M50" s="154"/>
      <c r="N50" s="154"/>
      <c r="O50" s="154"/>
    </row>
    <row r="51" spans="1:15" x14ac:dyDescent="0.2">
      <c r="A51" s="112" t="s">
        <v>334</v>
      </c>
      <c r="B51" s="146" t="s">
        <v>482</v>
      </c>
      <c r="C51" s="226">
        <v>0</v>
      </c>
      <c r="D51" s="150">
        <v>2000</v>
      </c>
      <c r="E51" s="150"/>
      <c r="F51" s="226">
        <v>0</v>
      </c>
      <c r="G51" s="162" t="s">
        <v>552</v>
      </c>
      <c r="H51" s="162" t="s">
        <v>552</v>
      </c>
      <c r="I51" s="157"/>
      <c r="J51" s="157"/>
      <c r="K51" s="157"/>
      <c r="L51" s="157"/>
      <c r="M51" s="157"/>
      <c r="N51" s="157"/>
      <c r="O51" s="157"/>
    </row>
    <row r="53" spans="1:15" ht="15" x14ac:dyDescent="0.25">
      <c r="E53" s="214"/>
      <c r="F53" s="335" t="s">
        <v>556</v>
      </c>
      <c r="G53" s="335"/>
      <c r="H53" s="217"/>
    </row>
    <row r="54" spans="1:15" ht="15" x14ac:dyDescent="0.25">
      <c r="C54" s="215"/>
      <c r="E54" s="214"/>
      <c r="F54" s="215"/>
      <c r="G54" s="216"/>
      <c r="H54" s="217"/>
    </row>
    <row r="55" spans="1:15" ht="15" x14ac:dyDescent="0.25">
      <c r="E55" s="335" t="s">
        <v>557</v>
      </c>
      <c r="F55" s="335"/>
      <c r="G55" s="335"/>
      <c r="H55" s="335"/>
    </row>
    <row r="56" spans="1:15" x14ac:dyDescent="0.2">
      <c r="C56" s="217"/>
      <c r="E56" s="214"/>
      <c r="F56" s="217"/>
      <c r="G56" s="217"/>
      <c r="H56" s="217"/>
    </row>
  </sheetData>
  <mergeCells count="6">
    <mergeCell ref="F53:G53"/>
    <mergeCell ref="E55:H55"/>
    <mergeCell ref="A2:K2"/>
    <mergeCell ref="A8:B8"/>
    <mergeCell ref="A7:B7"/>
    <mergeCell ref="A5:H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4"/>
  <sheetViews>
    <sheetView topLeftCell="A4" zoomScale="90" zoomScaleNormal="90" workbookViewId="0">
      <selection activeCell="F16" sqref="F16"/>
    </sheetView>
  </sheetViews>
  <sheetFormatPr defaultRowHeight="12.75" x14ac:dyDescent="0.2"/>
  <cols>
    <col min="1" max="1" width="12" style="31" customWidth="1"/>
    <col min="2" max="2" width="33.42578125" style="34" customWidth="1"/>
    <col min="3" max="3" width="19.28515625" style="35" customWidth="1"/>
    <col min="4" max="5" width="19.28515625" style="36" customWidth="1"/>
    <col min="6" max="6" width="19.28515625" style="35" customWidth="1"/>
    <col min="7" max="8" width="12.5703125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9" style="31" customWidth="1"/>
    <col min="258" max="258" width="57.5703125" style="31" customWidth="1"/>
    <col min="259" max="259" width="16.42578125" style="31" customWidth="1"/>
    <col min="260" max="261" width="17.7109375" style="31" bestFit="1" customWidth="1"/>
    <col min="262" max="262" width="15.7109375" style="31" customWidth="1"/>
    <col min="263" max="263" width="15.7109375" style="31" bestFit="1" customWidth="1"/>
    <col min="264" max="264" width="19.7109375" style="3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9" style="31" customWidth="1"/>
    <col min="514" max="514" width="57.5703125" style="31" customWidth="1"/>
    <col min="515" max="515" width="16.42578125" style="31" customWidth="1"/>
    <col min="516" max="517" width="17.7109375" style="31" bestFit="1" customWidth="1"/>
    <col min="518" max="518" width="15.7109375" style="31" customWidth="1"/>
    <col min="519" max="519" width="15.7109375" style="31" bestFit="1" customWidth="1"/>
    <col min="520" max="520" width="19.7109375" style="3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9" style="31" customWidth="1"/>
    <col min="770" max="770" width="57.5703125" style="31" customWidth="1"/>
    <col min="771" max="771" width="16.42578125" style="31" customWidth="1"/>
    <col min="772" max="773" width="17.7109375" style="31" bestFit="1" customWidth="1"/>
    <col min="774" max="774" width="15.7109375" style="31" customWidth="1"/>
    <col min="775" max="775" width="15.7109375" style="31" bestFit="1" customWidth="1"/>
    <col min="776" max="776" width="19.7109375" style="3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9" style="31" customWidth="1"/>
    <col min="1026" max="1026" width="57.5703125" style="31" customWidth="1"/>
    <col min="1027" max="1027" width="16.42578125" style="31" customWidth="1"/>
    <col min="1028" max="1029" width="17.7109375" style="31" bestFit="1" customWidth="1"/>
    <col min="1030" max="1030" width="15.7109375" style="31" customWidth="1"/>
    <col min="1031" max="1031" width="15.7109375" style="31" bestFit="1" customWidth="1"/>
    <col min="1032" max="1032" width="19.7109375" style="3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9" style="31" customWidth="1"/>
    <col min="1282" max="1282" width="57.5703125" style="31" customWidth="1"/>
    <col min="1283" max="1283" width="16.42578125" style="31" customWidth="1"/>
    <col min="1284" max="1285" width="17.7109375" style="31" bestFit="1" customWidth="1"/>
    <col min="1286" max="1286" width="15.7109375" style="31" customWidth="1"/>
    <col min="1287" max="1287" width="15.7109375" style="31" bestFit="1" customWidth="1"/>
    <col min="1288" max="1288" width="19.7109375" style="3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9" style="31" customWidth="1"/>
    <col min="1538" max="1538" width="57.5703125" style="31" customWidth="1"/>
    <col min="1539" max="1539" width="16.42578125" style="31" customWidth="1"/>
    <col min="1540" max="1541" width="17.7109375" style="31" bestFit="1" customWidth="1"/>
    <col min="1542" max="1542" width="15.7109375" style="31" customWidth="1"/>
    <col min="1543" max="1543" width="15.7109375" style="31" bestFit="1" customWidth="1"/>
    <col min="1544" max="1544" width="19.7109375" style="3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9" style="31" customWidth="1"/>
    <col min="1794" max="1794" width="57.5703125" style="31" customWidth="1"/>
    <col min="1795" max="1795" width="16.42578125" style="31" customWidth="1"/>
    <col min="1796" max="1797" width="17.7109375" style="31" bestFit="1" customWidth="1"/>
    <col min="1798" max="1798" width="15.7109375" style="31" customWidth="1"/>
    <col min="1799" max="1799" width="15.7109375" style="31" bestFit="1" customWidth="1"/>
    <col min="1800" max="1800" width="19.7109375" style="3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9" style="31" customWidth="1"/>
    <col min="2050" max="2050" width="57.5703125" style="31" customWidth="1"/>
    <col min="2051" max="2051" width="16.42578125" style="31" customWidth="1"/>
    <col min="2052" max="2053" width="17.7109375" style="31" bestFit="1" customWidth="1"/>
    <col min="2054" max="2054" width="15.7109375" style="31" customWidth="1"/>
    <col min="2055" max="2055" width="15.7109375" style="31" bestFit="1" customWidth="1"/>
    <col min="2056" max="2056" width="19.7109375" style="3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9" style="31" customWidth="1"/>
    <col min="2306" max="2306" width="57.5703125" style="31" customWidth="1"/>
    <col min="2307" max="2307" width="16.42578125" style="31" customWidth="1"/>
    <col min="2308" max="2309" width="17.7109375" style="31" bestFit="1" customWidth="1"/>
    <col min="2310" max="2310" width="15.7109375" style="31" customWidth="1"/>
    <col min="2311" max="2311" width="15.7109375" style="31" bestFit="1" customWidth="1"/>
    <col min="2312" max="2312" width="19.7109375" style="3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9" style="31" customWidth="1"/>
    <col min="2562" max="2562" width="57.5703125" style="31" customWidth="1"/>
    <col min="2563" max="2563" width="16.42578125" style="31" customWidth="1"/>
    <col min="2564" max="2565" width="17.7109375" style="31" bestFit="1" customWidth="1"/>
    <col min="2566" max="2566" width="15.7109375" style="31" customWidth="1"/>
    <col min="2567" max="2567" width="15.7109375" style="31" bestFit="1" customWidth="1"/>
    <col min="2568" max="2568" width="19.7109375" style="3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9" style="31" customWidth="1"/>
    <col min="2818" max="2818" width="57.5703125" style="31" customWidth="1"/>
    <col min="2819" max="2819" width="16.42578125" style="31" customWidth="1"/>
    <col min="2820" max="2821" width="17.7109375" style="31" bestFit="1" customWidth="1"/>
    <col min="2822" max="2822" width="15.7109375" style="31" customWidth="1"/>
    <col min="2823" max="2823" width="15.7109375" style="31" bestFit="1" customWidth="1"/>
    <col min="2824" max="2824" width="19.7109375" style="3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9" style="31" customWidth="1"/>
    <col min="3074" max="3074" width="57.5703125" style="31" customWidth="1"/>
    <col min="3075" max="3075" width="16.42578125" style="31" customWidth="1"/>
    <col min="3076" max="3077" width="17.7109375" style="31" bestFit="1" customWidth="1"/>
    <col min="3078" max="3078" width="15.7109375" style="31" customWidth="1"/>
    <col min="3079" max="3079" width="15.7109375" style="31" bestFit="1" customWidth="1"/>
    <col min="3080" max="3080" width="19.7109375" style="3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9" style="31" customWidth="1"/>
    <col min="3330" max="3330" width="57.5703125" style="31" customWidth="1"/>
    <col min="3331" max="3331" width="16.42578125" style="31" customWidth="1"/>
    <col min="3332" max="3333" width="17.7109375" style="31" bestFit="1" customWidth="1"/>
    <col min="3334" max="3334" width="15.7109375" style="31" customWidth="1"/>
    <col min="3335" max="3335" width="15.7109375" style="31" bestFit="1" customWidth="1"/>
    <col min="3336" max="3336" width="19.7109375" style="3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9" style="31" customWidth="1"/>
    <col min="3586" max="3586" width="57.5703125" style="31" customWidth="1"/>
    <col min="3587" max="3587" width="16.42578125" style="31" customWidth="1"/>
    <col min="3588" max="3589" width="17.7109375" style="31" bestFit="1" customWidth="1"/>
    <col min="3590" max="3590" width="15.7109375" style="31" customWidth="1"/>
    <col min="3591" max="3591" width="15.7109375" style="31" bestFit="1" customWidth="1"/>
    <col min="3592" max="3592" width="19.7109375" style="3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9" style="31" customWidth="1"/>
    <col min="3842" max="3842" width="57.5703125" style="31" customWidth="1"/>
    <col min="3843" max="3843" width="16.42578125" style="31" customWidth="1"/>
    <col min="3844" max="3845" width="17.7109375" style="31" bestFit="1" customWidth="1"/>
    <col min="3846" max="3846" width="15.7109375" style="31" customWidth="1"/>
    <col min="3847" max="3847" width="15.7109375" style="31" bestFit="1" customWidth="1"/>
    <col min="3848" max="3848" width="19.7109375" style="3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9" style="31" customWidth="1"/>
    <col min="4098" max="4098" width="57.5703125" style="31" customWidth="1"/>
    <col min="4099" max="4099" width="16.42578125" style="31" customWidth="1"/>
    <col min="4100" max="4101" width="17.7109375" style="31" bestFit="1" customWidth="1"/>
    <col min="4102" max="4102" width="15.7109375" style="31" customWidth="1"/>
    <col min="4103" max="4103" width="15.7109375" style="31" bestFit="1" customWidth="1"/>
    <col min="4104" max="4104" width="19.7109375" style="3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9" style="31" customWidth="1"/>
    <col min="4354" max="4354" width="57.5703125" style="31" customWidth="1"/>
    <col min="4355" max="4355" width="16.42578125" style="31" customWidth="1"/>
    <col min="4356" max="4357" width="17.7109375" style="31" bestFit="1" customWidth="1"/>
    <col min="4358" max="4358" width="15.7109375" style="31" customWidth="1"/>
    <col min="4359" max="4359" width="15.7109375" style="31" bestFit="1" customWidth="1"/>
    <col min="4360" max="4360" width="19.7109375" style="3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9" style="31" customWidth="1"/>
    <col min="4610" max="4610" width="57.5703125" style="31" customWidth="1"/>
    <col min="4611" max="4611" width="16.42578125" style="31" customWidth="1"/>
    <col min="4612" max="4613" width="17.7109375" style="31" bestFit="1" customWidth="1"/>
    <col min="4614" max="4614" width="15.7109375" style="31" customWidth="1"/>
    <col min="4615" max="4615" width="15.7109375" style="31" bestFit="1" customWidth="1"/>
    <col min="4616" max="4616" width="19.7109375" style="3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9" style="31" customWidth="1"/>
    <col min="4866" max="4866" width="57.5703125" style="31" customWidth="1"/>
    <col min="4867" max="4867" width="16.42578125" style="31" customWidth="1"/>
    <col min="4868" max="4869" width="17.7109375" style="31" bestFit="1" customWidth="1"/>
    <col min="4870" max="4870" width="15.7109375" style="31" customWidth="1"/>
    <col min="4871" max="4871" width="15.7109375" style="31" bestFit="1" customWidth="1"/>
    <col min="4872" max="4872" width="19.7109375" style="3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9" style="31" customWidth="1"/>
    <col min="5122" max="5122" width="57.5703125" style="31" customWidth="1"/>
    <col min="5123" max="5123" width="16.42578125" style="31" customWidth="1"/>
    <col min="5124" max="5125" width="17.7109375" style="31" bestFit="1" customWidth="1"/>
    <col min="5126" max="5126" width="15.7109375" style="31" customWidth="1"/>
    <col min="5127" max="5127" width="15.7109375" style="31" bestFit="1" customWidth="1"/>
    <col min="5128" max="5128" width="19.7109375" style="3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9" style="31" customWidth="1"/>
    <col min="5378" max="5378" width="57.5703125" style="31" customWidth="1"/>
    <col min="5379" max="5379" width="16.42578125" style="31" customWidth="1"/>
    <col min="5380" max="5381" width="17.7109375" style="31" bestFit="1" customWidth="1"/>
    <col min="5382" max="5382" width="15.7109375" style="31" customWidth="1"/>
    <col min="5383" max="5383" width="15.7109375" style="31" bestFit="1" customWidth="1"/>
    <col min="5384" max="5384" width="19.7109375" style="3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9" style="31" customWidth="1"/>
    <col min="5634" max="5634" width="57.5703125" style="31" customWidth="1"/>
    <col min="5635" max="5635" width="16.42578125" style="31" customWidth="1"/>
    <col min="5636" max="5637" width="17.7109375" style="31" bestFit="1" customWidth="1"/>
    <col min="5638" max="5638" width="15.7109375" style="31" customWidth="1"/>
    <col min="5639" max="5639" width="15.7109375" style="31" bestFit="1" customWidth="1"/>
    <col min="5640" max="5640" width="19.7109375" style="3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9" style="31" customWidth="1"/>
    <col min="5890" max="5890" width="57.5703125" style="31" customWidth="1"/>
    <col min="5891" max="5891" width="16.42578125" style="31" customWidth="1"/>
    <col min="5892" max="5893" width="17.7109375" style="31" bestFit="1" customWidth="1"/>
    <col min="5894" max="5894" width="15.7109375" style="31" customWidth="1"/>
    <col min="5895" max="5895" width="15.7109375" style="31" bestFit="1" customWidth="1"/>
    <col min="5896" max="5896" width="19.7109375" style="3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9" style="31" customWidth="1"/>
    <col min="6146" max="6146" width="57.5703125" style="31" customWidth="1"/>
    <col min="6147" max="6147" width="16.42578125" style="31" customWidth="1"/>
    <col min="6148" max="6149" width="17.7109375" style="31" bestFit="1" customWidth="1"/>
    <col min="6150" max="6150" width="15.7109375" style="31" customWidth="1"/>
    <col min="6151" max="6151" width="15.7109375" style="31" bestFit="1" customWidth="1"/>
    <col min="6152" max="6152" width="19.7109375" style="3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9" style="31" customWidth="1"/>
    <col min="6402" max="6402" width="57.5703125" style="31" customWidth="1"/>
    <col min="6403" max="6403" width="16.42578125" style="31" customWidth="1"/>
    <col min="6404" max="6405" width="17.7109375" style="31" bestFit="1" customWidth="1"/>
    <col min="6406" max="6406" width="15.7109375" style="31" customWidth="1"/>
    <col min="6407" max="6407" width="15.7109375" style="31" bestFit="1" customWidth="1"/>
    <col min="6408" max="6408" width="19.7109375" style="3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9" style="31" customWidth="1"/>
    <col min="6658" max="6658" width="57.5703125" style="31" customWidth="1"/>
    <col min="6659" max="6659" width="16.42578125" style="31" customWidth="1"/>
    <col min="6660" max="6661" width="17.7109375" style="31" bestFit="1" customWidth="1"/>
    <col min="6662" max="6662" width="15.7109375" style="31" customWidth="1"/>
    <col min="6663" max="6663" width="15.7109375" style="31" bestFit="1" customWidth="1"/>
    <col min="6664" max="6664" width="19.7109375" style="3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9" style="31" customWidth="1"/>
    <col min="6914" max="6914" width="57.5703125" style="31" customWidth="1"/>
    <col min="6915" max="6915" width="16.42578125" style="31" customWidth="1"/>
    <col min="6916" max="6917" width="17.7109375" style="31" bestFit="1" customWidth="1"/>
    <col min="6918" max="6918" width="15.7109375" style="31" customWidth="1"/>
    <col min="6919" max="6919" width="15.7109375" style="31" bestFit="1" customWidth="1"/>
    <col min="6920" max="6920" width="19.7109375" style="3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9" style="31" customWidth="1"/>
    <col min="7170" max="7170" width="57.5703125" style="31" customWidth="1"/>
    <col min="7171" max="7171" width="16.42578125" style="31" customWidth="1"/>
    <col min="7172" max="7173" width="17.7109375" style="31" bestFit="1" customWidth="1"/>
    <col min="7174" max="7174" width="15.7109375" style="31" customWidth="1"/>
    <col min="7175" max="7175" width="15.7109375" style="31" bestFit="1" customWidth="1"/>
    <col min="7176" max="7176" width="19.7109375" style="3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9" style="31" customWidth="1"/>
    <col min="7426" max="7426" width="57.5703125" style="31" customWidth="1"/>
    <col min="7427" max="7427" width="16.42578125" style="31" customWidth="1"/>
    <col min="7428" max="7429" width="17.7109375" style="31" bestFit="1" customWidth="1"/>
    <col min="7430" max="7430" width="15.7109375" style="31" customWidth="1"/>
    <col min="7431" max="7431" width="15.7109375" style="31" bestFit="1" customWidth="1"/>
    <col min="7432" max="7432" width="19.7109375" style="3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9" style="31" customWidth="1"/>
    <col min="7682" max="7682" width="57.5703125" style="31" customWidth="1"/>
    <col min="7683" max="7683" width="16.42578125" style="31" customWidth="1"/>
    <col min="7684" max="7685" width="17.7109375" style="31" bestFit="1" customWidth="1"/>
    <col min="7686" max="7686" width="15.7109375" style="31" customWidth="1"/>
    <col min="7687" max="7687" width="15.7109375" style="31" bestFit="1" customWidth="1"/>
    <col min="7688" max="7688" width="19.7109375" style="3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9" style="31" customWidth="1"/>
    <col min="7938" max="7938" width="57.5703125" style="31" customWidth="1"/>
    <col min="7939" max="7939" width="16.42578125" style="31" customWidth="1"/>
    <col min="7940" max="7941" width="17.7109375" style="31" bestFit="1" customWidth="1"/>
    <col min="7942" max="7942" width="15.7109375" style="31" customWidth="1"/>
    <col min="7943" max="7943" width="15.7109375" style="31" bestFit="1" customWidth="1"/>
    <col min="7944" max="7944" width="19.7109375" style="3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9" style="31" customWidth="1"/>
    <col min="8194" max="8194" width="57.5703125" style="31" customWidth="1"/>
    <col min="8195" max="8195" width="16.42578125" style="31" customWidth="1"/>
    <col min="8196" max="8197" width="17.7109375" style="31" bestFit="1" customWidth="1"/>
    <col min="8198" max="8198" width="15.7109375" style="31" customWidth="1"/>
    <col min="8199" max="8199" width="15.7109375" style="31" bestFit="1" customWidth="1"/>
    <col min="8200" max="8200" width="19.7109375" style="3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9" style="31" customWidth="1"/>
    <col min="8450" max="8450" width="57.5703125" style="31" customWidth="1"/>
    <col min="8451" max="8451" width="16.42578125" style="31" customWidth="1"/>
    <col min="8452" max="8453" width="17.7109375" style="31" bestFit="1" customWidth="1"/>
    <col min="8454" max="8454" width="15.7109375" style="31" customWidth="1"/>
    <col min="8455" max="8455" width="15.7109375" style="31" bestFit="1" customWidth="1"/>
    <col min="8456" max="8456" width="19.7109375" style="3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9" style="31" customWidth="1"/>
    <col min="8706" max="8706" width="57.5703125" style="31" customWidth="1"/>
    <col min="8707" max="8707" width="16.42578125" style="31" customWidth="1"/>
    <col min="8708" max="8709" width="17.7109375" style="31" bestFit="1" customWidth="1"/>
    <col min="8710" max="8710" width="15.7109375" style="31" customWidth="1"/>
    <col min="8711" max="8711" width="15.7109375" style="31" bestFit="1" customWidth="1"/>
    <col min="8712" max="8712" width="19.7109375" style="3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9" style="31" customWidth="1"/>
    <col min="8962" max="8962" width="57.5703125" style="31" customWidth="1"/>
    <col min="8963" max="8963" width="16.42578125" style="31" customWidth="1"/>
    <col min="8964" max="8965" width="17.7109375" style="31" bestFit="1" customWidth="1"/>
    <col min="8966" max="8966" width="15.7109375" style="31" customWidth="1"/>
    <col min="8967" max="8967" width="15.7109375" style="31" bestFit="1" customWidth="1"/>
    <col min="8968" max="8968" width="19.7109375" style="3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9" style="31" customWidth="1"/>
    <col min="9218" max="9218" width="57.5703125" style="31" customWidth="1"/>
    <col min="9219" max="9219" width="16.42578125" style="31" customWidth="1"/>
    <col min="9220" max="9221" width="17.7109375" style="31" bestFit="1" customWidth="1"/>
    <col min="9222" max="9222" width="15.7109375" style="31" customWidth="1"/>
    <col min="9223" max="9223" width="15.7109375" style="31" bestFit="1" customWidth="1"/>
    <col min="9224" max="9224" width="19.7109375" style="3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9" style="31" customWidth="1"/>
    <col min="9474" max="9474" width="57.5703125" style="31" customWidth="1"/>
    <col min="9475" max="9475" width="16.42578125" style="31" customWidth="1"/>
    <col min="9476" max="9477" width="17.7109375" style="31" bestFit="1" customWidth="1"/>
    <col min="9478" max="9478" width="15.7109375" style="31" customWidth="1"/>
    <col min="9479" max="9479" width="15.7109375" style="31" bestFit="1" customWidth="1"/>
    <col min="9480" max="9480" width="19.7109375" style="3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9" style="31" customWidth="1"/>
    <col min="9730" max="9730" width="57.5703125" style="31" customWidth="1"/>
    <col min="9731" max="9731" width="16.42578125" style="31" customWidth="1"/>
    <col min="9732" max="9733" width="17.7109375" style="31" bestFit="1" customWidth="1"/>
    <col min="9734" max="9734" width="15.7109375" style="31" customWidth="1"/>
    <col min="9735" max="9735" width="15.7109375" style="31" bestFit="1" customWidth="1"/>
    <col min="9736" max="9736" width="19.7109375" style="3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9" style="31" customWidth="1"/>
    <col min="9986" max="9986" width="57.5703125" style="31" customWidth="1"/>
    <col min="9987" max="9987" width="16.42578125" style="31" customWidth="1"/>
    <col min="9988" max="9989" width="17.7109375" style="31" bestFit="1" customWidth="1"/>
    <col min="9990" max="9990" width="15.7109375" style="31" customWidth="1"/>
    <col min="9991" max="9991" width="15.7109375" style="31" bestFit="1" customWidth="1"/>
    <col min="9992" max="9992" width="19.7109375" style="3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9" style="31" customWidth="1"/>
    <col min="10242" max="10242" width="57.5703125" style="31" customWidth="1"/>
    <col min="10243" max="10243" width="16.42578125" style="31" customWidth="1"/>
    <col min="10244" max="10245" width="17.7109375" style="31" bestFit="1" customWidth="1"/>
    <col min="10246" max="10246" width="15.7109375" style="31" customWidth="1"/>
    <col min="10247" max="10247" width="15.7109375" style="31" bestFit="1" customWidth="1"/>
    <col min="10248" max="10248" width="19.7109375" style="3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9" style="31" customWidth="1"/>
    <col min="10498" max="10498" width="57.5703125" style="31" customWidth="1"/>
    <col min="10499" max="10499" width="16.42578125" style="31" customWidth="1"/>
    <col min="10500" max="10501" width="17.7109375" style="31" bestFit="1" customWidth="1"/>
    <col min="10502" max="10502" width="15.7109375" style="31" customWidth="1"/>
    <col min="10503" max="10503" width="15.7109375" style="31" bestFit="1" customWidth="1"/>
    <col min="10504" max="10504" width="19.7109375" style="3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9" style="31" customWidth="1"/>
    <col min="10754" max="10754" width="57.5703125" style="31" customWidth="1"/>
    <col min="10755" max="10755" width="16.42578125" style="31" customWidth="1"/>
    <col min="10756" max="10757" width="17.7109375" style="31" bestFit="1" customWidth="1"/>
    <col min="10758" max="10758" width="15.7109375" style="31" customWidth="1"/>
    <col min="10759" max="10759" width="15.7109375" style="31" bestFit="1" customWidth="1"/>
    <col min="10760" max="10760" width="19.7109375" style="3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9" style="31" customWidth="1"/>
    <col min="11010" max="11010" width="57.5703125" style="31" customWidth="1"/>
    <col min="11011" max="11011" width="16.42578125" style="31" customWidth="1"/>
    <col min="11012" max="11013" width="17.7109375" style="31" bestFit="1" customWidth="1"/>
    <col min="11014" max="11014" width="15.7109375" style="31" customWidth="1"/>
    <col min="11015" max="11015" width="15.7109375" style="31" bestFit="1" customWidth="1"/>
    <col min="11016" max="11016" width="19.7109375" style="3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9" style="31" customWidth="1"/>
    <col min="11266" max="11266" width="57.5703125" style="31" customWidth="1"/>
    <col min="11267" max="11267" width="16.42578125" style="31" customWidth="1"/>
    <col min="11268" max="11269" width="17.7109375" style="31" bestFit="1" customWidth="1"/>
    <col min="11270" max="11270" width="15.7109375" style="31" customWidth="1"/>
    <col min="11271" max="11271" width="15.7109375" style="31" bestFit="1" customWidth="1"/>
    <col min="11272" max="11272" width="19.7109375" style="3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9" style="31" customWidth="1"/>
    <col min="11522" max="11522" width="57.5703125" style="31" customWidth="1"/>
    <col min="11523" max="11523" width="16.42578125" style="31" customWidth="1"/>
    <col min="11524" max="11525" width="17.7109375" style="31" bestFit="1" customWidth="1"/>
    <col min="11526" max="11526" width="15.7109375" style="31" customWidth="1"/>
    <col min="11527" max="11527" width="15.7109375" style="31" bestFit="1" customWidth="1"/>
    <col min="11528" max="11528" width="19.7109375" style="3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9" style="31" customWidth="1"/>
    <col min="11778" max="11778" width="57.5703125" style="31" customWidth="1"/>
    <col min="11779" max="11779" width="16.42578125" style="31" customWidth="1"/>
    <col min="11780" max="11781" width="17.7109375" style="31" bestFit="1" customWidth="1"/>
    <col min="11782" max="11782" width="15.7109375" style="31" customWidth="1"/>
    <col min="11783" max="11783" width="15.7109375" style="31" bestFit="1" customWidth="1"/>
    <col min="11784" max="11784" width="19.7109375" style="3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9" style="31" customWidth="1"/>
    <col min="12034" max="12034" width="57.5703125" style="31" customWidth="1"/>
    <col min="12035" max="12035" width="16.42578125" style="31" customWidth="1"/>
    <col min="12036" max="12037" width="17.7109375" style="31" bestFit="1" customWidth="1"/>
    <col min="12038" max="12038" width="15.7109375" style="31" customWidth="1"/>
    <col min="12039" max="12039" width="15.7109375" style="31" bestFit="1" customWidth="1"/>
    <col min="12040" max="12040" width="19.7109375" style="3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9" style="31" customWidth="1"/>
    <col min="12290" max="12290" width="57.5703125" style="31" customWidth="1"/>
    <col min="12291" max="12291" width="16.42578125" style="31" customWidth="1"/>
    <col min="12292" max="12293" width="17.7109375" style="31" bestFit="1" customWidth="1"/>
    <col min="12294" max="12294" width="15.7109375" style="31" customWidth="1"/>
    <col min="12295" max="12295" width="15.7109375" style="31" bestFit="1" customWidth="1"/>
    <col min="12296" max="12296" width="19.7109375" style="3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9" style="31" customWidth="1"/>
    <col min="12546" max="12546" width="57.5703125" style="31" customWidth="1"/>
    <col min="12547" max="12547" width="16.42578125" style="31" customWidth="1"/>
    <col min="12548" max="12549" width="17.7109375" style="31" bestFit="1" customWidth="1"/>
    <col min="12550" max="12550" width="15.7109375" style="31" customWidth="1"/>
    <col min="12551" max="12551" width="15.7109375" style="31" bestFit="1" customWidth="1"/>
    <col min="12552" max="12552" width="19.7109375" style="3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9" style="31" customWidth="1"/>
    <col min="12802" max="12802" width="57.5703125" style="31" customWidth="1"/>
    <col min="12803" max="12803" width="16.42578125" style="31" customWidth="1"/>
    <col min="12804" max="12805" width="17.7109375" style="31" bestFit="1" customWidth="1"/>
    <col min="12806" max="12806" width="15.7109375" style="31" customWidth="1"/>
    <col min="12807" max="12807" width="15.7109375" style="31" bestFit="1" customWidth="1"/>
    <col min="12808" max="12808" width="19.7109375" style="3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9" style="31" customWidth="1"/>
    <col min="13058" max="13058" width="57.5703125" style="31" customWidth="1"/>
    <col min="13059" max="13059" width="16.42578125" style="31" customWidth="1"/>
    <col min="13060" max="13061" width="17.7109375" style="31" bestFit="1" customWidth="1"/>
    <col min="13062" max="13062" width="15.7109375" style="31" customWidth="1"/>
    <col min="13063" max="13063" width="15.7109375" style="31" bestFit="1" customWidth="1"/>
    <col min="13064" max="13064" width="19.7109375" style="3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9" style="31" customWidth="1"/>
    <col min="13314" max="13314" width="57.5703125" style="31" customWidth="1"/>
    <col min="13315" max="13315" width="16.42578125" style="31" customWidth="1"/>
    <col min="13316" max="13317" width="17.7109375" style="31" bestFit="1" customWidth="1"/>
    <col min="13318" max="13318" width="15.7109375" style="31" customWidth="1"/>
    <col min="13319" max="13319" width="15.7109375" style="31" bestFit="1" customWidth="1"/>
    <col min="13320" max="13320" width="19.7109375" style="3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9" style="31" customWidth="1"/>
    <col min="13570" max="13570" width="57.5703125" style="31" customWidth="1"/>
    <col min="13571" max="13571" width="16.42578125" style="31" customWidth="1"/>
    <col min="13572" max="13573" width="17.7109375" style="31" bestFit="1" customWidth="1"/>
    <col min="13574" max="13574" width="15.7109375" style="31" customWidth="1"/>
    <col min="13575" max="13575" width="15.7109375" style="31" bestFit="1" customWidth="1"/>
    <col min="13576" max="13576" width="19.7109375" style="3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9" style="31" customWidth="1"/>
    <col min="13826" max="13826" width="57.5703125" style="31" customWidth="1"/>
    <col min="13827" max="13827" width="16.42578125" style="31" customWidth="1"/>
    <col min="13828" max="13829" width="17.7109375" style="31" bestFit="1" customWidth="1"/>
    <col min="13830" max="13830" width="15.7109375" style="31" customWidth="1"/>
    <col min="13831" max="13831" width="15.7109375" style="31" bestFit="1" customWidth="1"/>
    <col min="13832" max="13832" width="19.7109375" style="3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9" style="31" customWidth="1"/>
    <col min="14082" max="14082" width="57.5703125" style="31" customWidth="1"/>
    <col min="14083" max="14083" width="16.42578125" style="31" customWidth="1"/>
    <col min="14084" max="14085" width="17.7109375" style="31" bestFit="1" customWidth="1"/>
    <col min="14086" max="14086" width="15.7109375" style="31" customWidth="1"/>
    <col min="14087" max="14087" width="15.7109375" style="31" bestFit="1" customWidth="1"/>
    <col min="14088" max="14088" width="19.7109375" style="3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9" style="31" customWidth="1"/>
    <col min="14338" max="14338" width="57.5703125" style="31" customWidth="1"/>
    <col min="14339" max="14339" width="16.42578125" style="31" customWidth="1"/>
    <col min="14340" max="14341" width="17.7109375" style="31" bestFit="1" customWidth="1"/>
    <col min="14342" max="14342" width="15.7109375" style="31" customWidth="1"/>
    <col min="14343" max="14343" width="15.7109375" style="31" bestFit="1" customWidth="1"/>
    <col min="14344" max="14344" width="19.7109375" style="3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9" style="31" customWidth="1"/>
    <col min="14594" max="14594" width="57.5703125" style="31" customWidth="1"/>
    <col min="14595" max="14595" width="16.42578125" style="31" customWidth="1"/>
    <col min="14596" max="14597" width="17.7109375" style="31" bestFit="1" customWidth="1"/>
    <col min="14598" max="14598" width="15.7109375" style="31" customWidth="1"/>
    <col min="14599" max="14599" width="15.7109375" style="31" bestFit="1" customWidth="1"/>
    <col min="14600" max="14600" width="19.7109375" style="3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9" style="31" customWidth="1"/>
    <col min="14850" max="14850" width="57.5703125" style="31" customWidth="1"/>
    <col min="14851" max="14851" width="16.42578125" style="31" customWidth="1"/>
    <col min="14852" max="14853" width="17.7109375" style="31" bestFit="1" customWidth="1"/>
    <col min="14854" max="14854" width="15.7109375" style="31" customWidth="1"/>
    <col min="14855" max="14855" width="15.7109375" style="31" bestFit="1" customWidth="1"/>
    <col min="14856" max="14856" width="19.7109375" style="3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9" style="31" customWidth="1"/>
    <col min="15106" max="15106" width="57.5703125" style="31" customWidth="1"/>
    <col min="15107" max="15107" width="16.42578125" style="31" customWidth="1"/>
    <col min="15108" max="15109" width="17.7109375" style="31" bestFit="1" customWidth="1"/>
    <col min="15110" max="15110" width="15.7109375" style="31" customWidth="1"/>
    <col min="15111" max="15111" width="15.7109375" style="31" bestFit="1" customWidth="1"/>
    <col min="15112" max="15112" width="19.7109375" style="3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9" style="31" customWidth="1"/>
    <col min="15362" max="15362" width="57.5703125" style="31" customWidth="1"/>
    <col min="15363" max="15363" width="16.42578125" style="31" customWidth="1"/>
    <col min="15364" max="15365" width="17.7109375" style="31" bestFit="1" customWidth="1"/>
    <col min="15366" max="15366" width="15.7109375" style="31" customWidth="1"/>
    <col min="15367" max="15367" width="15.7109375" style="31" bestFit="1" customWidth="1"/>
    <col min="15368" max="15368" width="19.7109375" style="3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9" style="31" customWidth="1"/>
    <col min="15618" max="15618" width="57.5703125" style="31" customWidth="1"/>
    <col min="15619" max="15619" width="16.42578125" style="31" customWidth="1"/>
    <col min="15620" max="15621" width="17.7109375" style="31" bestFit="1" customWidth="1"/>
    <col min="15622" max="15622" width="15.7109375" style="31" customWidth="1"/>
    <col min="15623" max="15623" width="15.7109375" style="31" bestFit="1" customWidth="1"/>
    <col min="15624" max="15624" width="19.7109375" style="3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9" style="31" customWidth="1"/>
    <col min="15874" max="15874" width="57.5703125" style="31" customWidth="1"/>
    <col min="15875" max="15875" width="16.42578125" style="31" customWidth="1"/>
    <col min="15876" max="15877" width="17.7109375" style="31" bestFit="1" customWidth="1"/>
    <col min="15878" max="15878" width="15.7109375" style="31" customWidth="1"/>
    <col min="15879" max="15879" width="15.7109375" style="31" bestFit="1" customWidth="1"/>
    <col min="15880" max="15880" width="19.7109375" style="3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9" style="31" customWidth="1"/>
    <col min="16130" max="16130" width="57.5703125" style="31" customWidth="1"/>
    <col min="16131" max="16131" width="16.42578125" style="31" customWidth="1"/>
    <col min="16132" max="16133" width="17.7109375" style="31" bestFit="1" customWidth="1"/>
    <col min="16134" max="16134" width="15.7109375" style="31" customWidth="1"/>
    <col min="16135" max="16135" width="15.7109375" style="31" bestFit="1" customWidth="1"/>
    <col min="16136" max="16136" width="19.7109375" style="3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20.25" hidden="1" customHeight="1" x14ac:dyDescent="0.2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87"/>
      <c r="M1" s="87"/>
      <c r="N1" s="87"/>
      <c r="O1" s="87"/>
    </row>
    <row r="2" spans="1:15" ht="15.75" hidden="1" customHeight="1" x14ac:dyDescent="0.2">
      <c r="A2" s="339"/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87"/>
      <c r="M2" s="87"/>
      <c r="N2" s="87"/>
      <c r="O2" s="87"/>
    </row>
    <row r="3" spans="1:15" ht="18" hidden="1" customHeight="1" x14ac:dyDescent="0.2">
      <c r="A3" s="93"/>
      <c r="B3" s="93"/>
      <c r="C3" s="93"/>
      <c r="D3" s="93"/>
      <c r="E3" s="93"/>
      <c r="F3" s="93"/>
      <c r="G3" s="93"/>
      <c r="H3" s="93"/>
      <c r="I3" s="94"/>
      <c r="J3" s="94"/>
      <c r="K3" s="94"/>
      <c r="L3" s="87"/>
      <c r="M3" s="87"/>
      <c r="N3" s="87"/>
      <c r="O3" s="87"/>
    </row>
    <row r="4" spans="1:15" ht="18" x14ac:dyDescent="0.2">
      <c r="A4" s="93"/>
      <c r="B4" s="93"/>
      <c r="C4" s="93"/>
      <c r="D4" s="93"/>
      <c r="E4" s="93"/>
      <c r="F4" s="93"/>
      <c r="G4" s="93"/>
      <c r="H4" s="93"/>
      <c r="I4" s="94"/>
      <c r="J4" s="94"/>
      <c r="K4" s="94"/>
      <c r="L4" s="87"/>
      <c r="M4" s="87"/>
      <c r="N4" s="87"/>
      <c r="O4" s="87"/>
    </row>
    <row r="5" spans="1:15" ht="15.75" customHeight="1" x14ac:dyDescent="0.2">
      <c r="A5" s="339" t="s">
        <v>483</v>
      </c>
      <c r="B5" s="339"/>
      <c r="C5" s="339"/>
      <c r="D5" s="339"/>
      <c r="E5" s="339"/>
      <c r="F5" s="339"/>
      <c r="G5" s="339"/>
      <c r="H5" s="339"/>
      <c r="I5" s="37"/>
      <c r="J5" s="37"/>
      <c r="K5" s="37"/>
      <c r="L5" s="87"/>
      <c r="M5" s="87"/>
      <c r="N5" s="87"/>
      <c r="O5" s="87"/>
    </row>
    <row r="6" spans="1:15" ht="18" x14ac:dyDescent="0.2">
      <c r="A6" s="93"/>
      <c r="B6" s="93"/>
      <c r="C6" s="93"/>
      <c r="D6" s="93"/>
      <c r="E6" s="93"/>
      <c r="F6" s="93"/>
      <c r="G6" s="93"/>
      <c r="H6" s="93"/>
      <c r="I6" s="94"/>
      <c r="J6" s="94"/>
      <c r="K6" s="94"/>
      <c r="L6" s="87"/>
      <c r="M6" s="87"/>
      <c r="N6" s="87"/>
      <c r="O6" s="87"/>
    </row>
    <row r="7" spans="1:15" s="32" customFormat="1" ht="42.75" x14ac:dyDescent="0.25">
      <c r="A7" s="341" t="s">
        <v>3</v>
      </c>
      <c r="B7" s="341"/>
      <c r="C7" s="227" t="s">
        <v>603</v>
      </c>
      <c r="D7" s="227" t="s">
        <v>568</v>
      </c>
      <c r="E7" s="227" t="s">
        <v>567</v>
      </c>
      <c r="F7" s="227" t="s">
        <v>602</v>
      </c>
      <c r="G7" s="227" t="s">
        <v>256</v>
      </c>
      <c r="H7" s="227" t="s">
        <v>553</v>
      </c>
      <c r="I7" s="88"/>
      <c r="J7" s="88"/>
      <c r="K7" s="88"/>
      <c r="L7" s="88"/>
      <c r="M7" s="88"/>
      <c r="N7" s="88"/>
      <c r="O7" s="88"/>
    </row>
    <row r="8" spans="1:15" s="33" customFormat="1" ht="12.75" customHeight="1" x14ac:dyDescent="0.2">
      <c r="A8" s="340">
        <v>1</v>
      </c>
      <c r="B8" s="340"/>
      <c r="C8" s="103">
        <v>2</v>
      </c>
      <c r="D8" s="103">
        <v>3</v>
      </c>
      <c r="E8" s="103">
        <v>4.3333333333333304</v>
      </c>
      <c r="F8" s="103">
        <v>5.0833333333333304</v>
      </c>
      <c r="G8" s="103">
        <v>6</v>
      </c>
      <c r="H8" s="103">
        <v>7</v>
      </c>
      <c r="I8" s="90"/>
      <c r="J8" s="90"/>
      <c r="K8" s="90"/>
      <c r="L8" s="90"/>
      <c r="M8" s="89"/>
      <c r="N8" s="89"/>
      <c r="O8" s="89"/>
    </row>
    <row r="9" spans="1:15" ht="15" customHeight="1" x14ac:dyDescent="0.2">
      <c r="A9" s="120" t="s">
        <v>547</v>
      </c>
      <c r="B9" s="120" t="s">
        <v>25</v>
      </c>
      <c r="C9" s="123" t="s">
        <v>27</v>
      </c>
      <c r="D9" s="123" t="s">
        <v>27</v>
      </c>
      <c r="E9" s="123" t="s">
        <v>27</v>
      </c>
      <c r="F9" s="123" t="s">
        <v>27</v>
      </c>
      <c r="G9" s="123" t="s">
        <v>25</v>
      </c>
      <c r="H9" s="123" t="s">
        <v>25</v>
      </c>
      <c r="I9" s="137"/>
      <c r="J9" s="137"/>
      <c r="K9" s="137"/>
      <c r="L9" s="137"/>
      <c r="M9" s="153"/>
      <c r="N9" s="153"/>
      <c r="O9" s="153"/>
    </row>
    <row r="10" spans="1:15" x14ac:dyDescent="0.2">
      <c r="A10" s="184"/>
      <c r="B10" s="189" t="s">
        <v>251</v>
      </c>
      <c r="C10" s="183">
        <f>+C11+C13</f>
        <v>5312496.1700000018</v>
      </c>
      <c r="D10" s="225">
        <f>+D11+D13</f>
        <v>14216209</v>
      </c>
      <c r="E10" s="183">
        <f>+E11+E13</f>
        <v>0</v>
      </c>
      <c r="F10" s="183">
        <f>+F11+F13</f>
        <v>5971840.9000000004</v>
      </c>
      <c r="G10" s="174">
        <f>+F10/C10*100</f>
        <v>112.41120386539494</v>
      </c>
      <c r="H10" s="174">
        <f>+F10/D10*100</f>
        <v>42.007267197605216</v>
      </c>
      <c r="I10" s="104"/>
      <c r="J10" s="104"/>
      <c r="K10" s="104"/>
      <c r="L10" s="104"/>
      <c r="M10" s="105"/>
      <c r="N10" s="105"/>
      <c r="O10" s="105"/>
    </row>
    <row r="11" spans="1:15" x14ac:dyDescent="0.2">
      <c r="A11" s="169" t="s">
        <v>484</v>
      </c>
      <c r="B11" s="170" t="s">
        <v>485</v>
      </c>
      <c r="C11" s="171">
        <f>+C12</f>
        <v>0</v>
      </c>
      <c r="D11" s="172">
        <f t="shared" ref="D11:F11" si="0">+D12</f>
        <v>0</v>
      </c>
      <c r="E11" s="172">
        <f t="shared" si="0"/>
        <v>0</v>
      </c>
      <c r="F11" s="171">
        <f t="shared" si="0"/>
        <v>0</v>
      </c>
      <c r="G11" s="171" t="s">
        <v>552</v>
      </c>
      <c r="H11" s="171" t="s">
        <v>552</v>
      </c>
      <c r="I11" s="107"/>
      <c r="J11" s="107"/>
      <c r="K11" s="107"/>
      <c r="L11" s="107"/>
      <c r="M11" s="106"/>
      <c r="N11" s="106"/>
      <c r="O11" s="106"/>
    </row>
    <row r="12" spans="1:15" x14ac:dyDescent="0.2">
      <c r="A12" s="112" t="s">
        <v>486</v>
      </c>
      <c r="B12" s="113" t="s">
        <v>487</v>
      </c>
      <c r="C12" s="108">
        <v>0</v>
      </c>
      <c r="D12" s="109">
        <v>0</v>
      </c>
      <c r="E12" s="109">
        <v>0</v>
      </c>
      <c r="F12" s="108">
        <v>0</v>
      </c>
      <c r="G12" s="162" t="s">
        <v>552</v>
      </c>
      <c r="H12" s="162" t="s">
        <v>552</v>
      </c>
      <c r="I12" s="110"/>
      <c r="J12" s="110"/>
      <c r="K12" s="110"/>
      <c r="L12" s="110"/>
      <c r="M12" s="111"/>
      <c r="N12" s="111"/>
      <c r="O12" s="111"/>
    </row>
    <row r="13" spans="1:15" x14ac:dyDescent="0.2">
      <c r="A13" s="169" t="s">
        <v>488</v>
      </c>
      <c r="B13" s="170" t="s">
        <v>489</v>
      </c>
      <c r="C13" s="171">
        <f>+C14</f>
        <v>5312496.1700000018</v>
      </c>
      <c r="D13" s="172">
        <f t="shared" ref="D13" si="1">+D14</f>
        <v>14216209</v>
      </c>
      <c r="E13" s="172">
        <f t="shared" ref="E13" si="2">+E14</f>
        <v>0</v>
      </c>
      <c r="F13" s="171">
        <f t="shared" ref="F13" si="3">+F14</f>
        <v>5971840.9000000004</v>
      </c>
      <c r="G13" s="171">
        <f t="shared" ref="G13:G14" si="4">+F13/C13*100</f>
        <v>112.41120386539494</v>
      </c>
      <c r="H13" s="171">
        <f>+F13/D13*100</f>
        <v>42.007267197605216</v>
      </c>
      <c r="I13" s="107"/>
      <c r="J13" s="107"/>
      <c r="K13" s="107"/>
      <c r="L13" s="107"/>
      <c r="M13" s="106"/>
      <c r="N13" s="106"/>
      <c r="O13" s="106"/>
    </row>
    <row r="14" spans="1:15" x14ac:dyDescent="0.2">
      <c r="A14" s="112" t="s">
        <v>490</v>
      </c>
      <c r="B14" s="146" t="s">
        <v>491</v>
      </c>
      <c r="C14" s="162">
        <v>5312496.1700000018</v>
      </c>
      <c r="D14" s="109">
        <v>14216209</v>
      </c>
      <c r="E14" s="109">
        <v>0</v>
      </c>
      <c r="F14" s="108">
        <v>5971840.9000000004</v>
      </c>
      <c r="G14" s="162">
        <f t="shared" si="4"/>
        <v>112.41120386539494</v>
      </c>
      <c r="H14" s="162">
        <f>+F14/D14*100</f>
        <v>42.007267197605216</v>
      </c>
      <c r="I14" s="111"/>
      <c r="J14" s="111"/>
      <c r="K14" s="111"/>
      <c r="L14" s="111"/>
      <c r="M14" s="111"/>
      <c r="N14" s="111"/>
      <c r="O14" s="111"/>
    </row>
    <row r="15" spans="1:15" x14ac:dyDescent="0.2">
      <c r="A15" s="91"/>
      <c r="B15" s="95"/>
      <c r="C15" s="96"/>
      <c r="D15" s="97"/>
      <c r="E15" s="97"/>
      <c r="F15" s="96"/>
      <c r="G15" s="96"/>
      <c r="H15" s="96"/>
      <c r="I15" s="92"/>
      <c r="J15" s="92"/>
      <c r="K15" s="92"/>
      <c r="L15" s="92"/>
      <c r="M15" s="92"/>
      <c r="N15" s="92"/>
      <c r="O15" s="92"/>
    </row>
    <row r="16" spans="1:15" x14ac:dyDescent="0.2">
      <c r="A16" s="101"/>
      <c r="B16" s="102"/>
      <c r="C16" s="98"/>
      <c r="D16" s="99"/>
      <c r="E16" s="99"/>
      <c r="F16" s="98"/>
      <c r="G16" s="98"/>
      <c r="H16" s="98"/>
      <c r="I16" s="100"/>
      <c r="J16" s="100"/>
      <c r="K16" s="100"/>
      <c r="L16" s="100"/>
      <c r="M16" s="100"/>
      <c r="N16" s="100"/>
      <c r="O16" s="100"/>
    </row>
    <row r="17" spans="1:15" ht="15" x14ac:dyDescent="0.25">
      <c r="A17" s="101"/>
      <c r="B17" s="102"/>
      <c r="C17" s="98"/>
      <c r="D17" s="99"/>
      <c r="E17" s="214"/>
      <c r="F17" s="335" t="s">
        <v>556</v>
      </c>
      <c r="G17" s="335"/>
      <c r="H17" s="217"/>
      <c r="I17" s="100"/>
      <c r="J17" s="100"/>
      <c r="K17" s="100"/>
      <c r="L17" s="100"/>
      <c r="M17" s="100"/>
      <c r="N17" s="100"/>
      <c r="O17" s="100"/>
    </row>
    <row r="18" spans="1:15" ht="15" x14ac:dyDescent="0.25">
      <c r="A18" s="101"/>
      <c r="B18" s="102"/>
      <c r="C18" s="98"/>
      <c r="D18" s="99"/>
      <c r="E18" s="214"/>
      <c r="F18" s="215"/>
      <c r="G18" s="216"/>
      <c r="H18" s="217"/>
      <c r="I18" s="100"/>
      <c r="J18" s="100"/>
      <c r="K18" s="100"/>
      <c r="L18" s="100"/>
      <c r="M18" s="100"/>
      <c r="N18" s="100"/>
      <c r="O18" s="100"/>
    </row>
    <row r="19" spans="1:15" ht="15" x14ac:dyDescent="0.25">
      <c r="A19" s="101"/>
      <c r="B19" s="102"/>
      <c r="C19" s="98"/>
      <c r="D19" s="99"/>
      <c r="E19" s="335" t="s">
        <v>557</v>
      </c>
      <c r="F19" s="335"/>
      <c r="G19" s="335"/>
      <c r="H19" s="335"/>
      <c r="I19" s="100"/>
      <c r="J19" s="100"/>
      <c r="K19" s="100"/>
      <c r="L19" s="100"/>
      <c r="M19" s="100"/>
      <c r="N19" s="100"/>
      <c r="O19" s="100"/>
    </row>
    <row r="20" spans="1:15" x14ac:dyDescent="0.2">
      <c r="A20" s="101"/>
      <c r="B20" s="102"/>
      <c r="C20" s="98"/>
      <c r="D20" s="99"/>
      <c r="E20" s="99"/>
      <c r="F20" s="98"/>
      <c r="G20" s="98"/>
      <c r="H20" s="98"/>
      <c r="I20" s="100"/>
      <c r="J20" s="100"/>
      <c r="K20" s="100"/>
      <c r="L20" s="100"/>
      <c r="M20" s="100"/>
      <c r="N20" s="100"/>
      <c r="O20" s="100"/>
    </row>
    <row r="21" spans="1:15" x14ac:dyDescent="0.2">
      <c r="A21" s="91"/>
      <c r="B21" s="95"/>
      <c r="C21" s="96"/>
      <c r="D21" s="97"/>
      <c r="E21" s="97"/>
      <c r="F21" s="96"/>
      <c r="G21" s="96"/>
      <c r="H21" s="96"/>
      <c r="I21" s="92"/>
      <c r="J21" s="92"/>
      <c r="K21" s="92"/>
      <c r="L21" s="92"/>
      <c r="M21" s="92"/>
      <c r="N21" s="92"/>
      <c r="O21" s="92"/>
    </row>
    <row r="22" spans="1:15" x14ac:dyDescent="0.2">
      <c r="A22" s="101"/>
      <c r="B22" s="102"/>
      <c r="C22" s="98"/>
      <c r="D22" s="99"/>
      <c r="E22" s="99"/>
      <c r="F22" s="98"/>
      <c r="G22" s="98"/>
      <c r="H22" s="98"/>
      <c r="I22" s="100"/>
      <c r="J22" s="100"/>
      <c r="K22" s="100"/>
      <c r="L22" s="100"/>
      <c r="M22" s="100"/>
      <c r="N22" s="100"/>
      <c r="O22" s="100"/>
    </row>
    <row r="23" spans="1:15" x14ac:dyDescent="0.2">
      <c r="A23" s="91"/>
      <c r="B23" s="95"/>
      <c r="C23" s="96"/>
      <c r="D23" s="97"/>
      <c r="E23" s="97"/>
      <c r="F23" s="96"/>
      <c r="G23" s="96"/>
      <c r="H23" s="96"/>
      <c r="I23" s="92"/>
      <c r="J23" s="92"/>
      <c r="K23" s="92"/>
      <c r="L23" s="92"/>
      <c r="M23" s="92"/>
      <c r="N23" s="92"/>
      <c r="O23" s="92"/>
    </row>
    <row r="24" spans="1:15" x14ac:dyDescent="0.2">
      <c r="A24" s="101"/>
      <c r="B24" s="102"/>
      <c r="C24" s="98"/>
      <c r="D24" s="99"/>
      <c r="E24" s="99"/>
      <c r="F24" s="98"/>
      <c r="G24" s="98"/>
      <c r="H24" s="98"/>
      <c r="I24" s="100"/>
      <c r="J24" s="100"/>
      <c r="K24" s="100"/>
      <c r="L24" s="100"/>
      <c r="M24" s="100"/>
      <c r="N24" s="100"/>
      <c r="O24" s="100"/>
    </row>
    <row r="25" spans="1:15" x14ac:dyDescent="0.2">
      <c r="A25" s="79"/>
      <c r="B25" s="79"/>
      <c r="C25" s="82"/>
      <c r="D25" s="83"/>
      <c r="E25" s="83"/>
      <c r="F25" s="82"/>
      <c r="G25" s="82"/>
      <c r="H25" s="82"/>
      <c r="I25" s="75"/>
      <c r="J25" s="75"/>
      <c r="K25" s="75"/>
      <c r="L25" s="75"/>
      <c r="M25" s="75"/>
      <c r="N25" s="75"/>
      <c r="O25" s="75"/>
    </row>
    <row r="26" spans="1:15" x14ac:dyDescent="0.2">
      <c r="A26" s="91"/>
      <c r="B26" s="95"/>
      <c r="C26" s="96"/>
      <c r="D26" s="97"/>
      <c r="E26" s="97"/>
      <c r="F26" s="96"/>
      <c r="G26" s="96"/>
      <c r="H26" s="96"/>
      <c r="I26" s="92"/>
      <c r="J26" s="92"/>
      <c r="K26" s="92"/>
      <c r="L26" s="92"/>
      <c r="M26" s="92"/>
      <c r="N26" s="92"/>
      <c r="O26" s="92"/>
    </row>
    <row r="27" spans="1:15" x14ac:dyDescent="0.2">
      <c r="A27" s="101"/>
      <c r="B27" s="102"/>
      <c r="C27" s="98"/>
      <c r="D27" s="99"/>
      <c r="E27" s="99"/>
      <c r="F27" s="98"/>
      <c r="G27" s="98"/>
      <c r="H27" s="98"/>
      <c r="I27" s="100"/>
      <c r="J27" s="100"/>
      <c r="K27" s="100"/>
      <c r="L27" s="100"/>
      <c r="M27" s="100"/>
      <c r="N27" s="100"/>
      <c r="O27" s="100"/>
    </row>
    <row r="28" spans="1:15" x14ac:dyDescent="0.2">
      <c r="A28" s="101"/>
      <c r="B28" s="102"/>
      <c r="C28" s="98"/>
      <c r="D28" s="99"/>
      <c r="E28" s="99"/>
      <c r="F28" s="98"/>
      <c r="G28" s="98"/>
      <c r="H28" s="98"/>
      <c r="I28" s="100"/>
      <c r="J28" s="100"/>
      <c r="K28" s="100"/>
      <c r="L28" s="100"/>
      <c r="M28" s="100"/>
      <c r="N28" s="100"/>
      <c r="O28" s="100"/>
    </row>
    <row r="29" spans="1:15" x14ac:dyDescent="0.2">
      <c r="A29" s="91"/>
      <c r="B29" s="95"/>
      <c r="C29" s="96"/>
      <c r="D29" s="97"/>
      <c r="E29" s="97"/>
      <c r="F29" s="96"/>
      <c r="G29" s="96"/>
      <c r="H29" s="96"/>
      <c r="I29" s="92"/>
      <c r="J29" s="92"/>
      <c r="K29" s="92"/>
      <c r="L29" s="92"/>
      <c r="M29" s="92"/>
      <c r="N29" s="92"/>
      <c r="O29" s="92"/>
    </row>
    <row r="30" spans="1:15" x14ac:dyDescent="0.2">
      <c r="A30" s="101"/>
      <c r="B30" s="102"/>
      <c r="C30" s="98"/>
      <c r="D30" s="99"/>
      <c r="E30" s="99"/>
      <c r="F30" s="98"/>
      <c r="G30" s="98"/>
      <c r="H30" s="98"/>
      <c r="I30" s="100"/>
      <c r="J30" s="100"/>
      <c r="K30" s="100"/>
      <c r="L30" s="100"/>
      <c r="M30" s="100"/>
      <c r="N30" s="100"/>
      <c r="O30" s="100"/>
    </row>
    <row r="31" spans="1:15" x14ac:dyDescent="0.2">
      <c r="A31" s="91"/>
      <c r="B31" s="95"/>
      <c r="C31" s="96"/>
      <c r="D31" s="97"/>
      <c r="E31" s="97"/>
      <c r="F31" s="96"/>
      <c r="G31" s="96"/>
      <c r="H31" s="96"/>
      <c r="I31" s="92"/>
      <c r="J31" s="92"/>
      <c r="K31" s="92"/>
      <c r="L31" s="92"/>
      <c r="M31" s="92"/>
      <c r="N31" s="92"/>
      <c r="O31" s="92"/>
    </row>
    <row r="32" spans="1:15" x14ac:dyDescent="0.2">
      <c r="A32" s="101"/>
      <c r="B32" s="102"/>
      <c r="C32" s="98"/>
      <c r="D32" s="99"/>
      <c r="E32" s="99"/>
      <c r="F32" s="98"/>
      <c r="G32" s="98"/>
      <c r="H32" s="98"/>
      <c r="I32" s="100"/>
      <c r="J32" s="100"/>
      <c r="K32" s="100"/>
      <c r="L32" s="100"/>
      <c r="M32" s="100"/>
      <c r="N32" s="100"/>
      <c r="O32" s="100"/>
    </row>
    <row r="33" spans="1:15" x14ac:dyDescent="0.2">
      <c r="A33" s="91"/>
      <c r="B33" s="95"/>
      <c r="C33" s="96"/>
      <c r="D33" s="97"/>
      <c r="E33" s="97"/>
      <c r="F33" s="96"/>
      <c r="G33" s="96"/>
      <c r="H33" s="96"/>
      <c r="I33" s="92"/>
      <c r="J33" s="92"/>
      <c r="K33" s="92"/>
      <c r="L33" s="92"/>
      <c r="M33" s="92"/>
      <c r="N33" s="92"/>
      <c r="O33" s="92"/>
    </row>
    <row r="34" spans="1:15" x14ac:dyDescent="0.2">
      <c r="A34" s="101"/>
      <c r="B34" s="102"/>
      <c r="C34" s="98"/>
      <c r="D34" s="99"/>
      <c r="E34" s="99"/>
      <c r="F34" s="98"/>
      <c r="G34" s="98"/>
      <c r="H34" s="98"/>
      <c r="I34" s="100"/>
      <c r="J34" s="100"/>
      <c r="K34" s="100"/>
      <c r="L34" s="100"/>
      <c r="M34" s="100"/>
      <c r="N34" s="100"/>
      <c r="O34" s="100"/>
    </row>
    <row r="35" spans="1:15" x14ac:dyDescent="0.2">
      <c r="A35" s="101"/>
      <c r="B35" s="102"/>
      <c r="C35" s="98"/>
      <c r="D35" s="99"/>
      <c r="E35" s="99"/>
      <c r="F35" s="98"/>
      <c r="G35" s="98"/>
      <c r="H35" s="98"/>
      <c r="I35" s="100"/>
      <c r="J35" s="100"/>
      <c r="K35" s="100"/>
      <c r="L35" s="100"/>
      <c r="M35" s="100"/>
      <c r="N35" s="100"/>
      <c r="O35" s="100"/>
    </row>
    <row r="36" spans="1:15" x14ac:dyDescent="0.2">
      <c r="A36" s="101"/>
      <c r="B36" s="102"/>
      <c r="C36" s="98"/>
      <c r="D36" s="99"/>
      <c r="E36" s="99"/>
      <c r="F36" s="98"/>
      <c r="G36" s="98"/>
      <c r="H36" s="98"/>
      <c r="I36" s="100"/>
      <c r="J36" s="100"/>
      <c r="K36" s="100"/>
      <c r="L36" s="100"/>
      <c r="M36" s="100"/>
      <c r="N36" s="100"/>
      <c r="O36" s="100"/>
    </row>
    <row r="37" spans="1:15" x14ac:dyDescent="0.2">
      <c r="A37" s="101"/>
      <c r="B37" s="102"/>
      <c r="C37" s="98"/>
      <c r="D37" s="99"/>
      <c r="E37" s="99"/>
      <c r="F37" s="98"/>
      <c r="G37" s="98"/>
      <c r="H37" s="98"/>
      <c r="I37" s="100"/>
      <c r="J37" s="100"/>
      <c r="K37" s="100"/>
      <c r="L37" s="100"/>
      <c r="M37" s="100"/>
      <c r="N37" s="100"/>
      <c r="O37" s="100"/>
    </row>
    <row r="38" spans="1:15" x14ac:dyDescent="0.2">
      <c r="A38" s="101"/>
      <c r="B38" s="102"/>
      <c r="C38" s="98"/>
      <c r="D38" s="99"/>
      <c r="E38" s="99"/>
      <c r="F38" s="98"/>
      <c r="G38" s="98"/>
      <c r="H38" s="98"/>
      <c r="I38" s="100"/>
      <c r="J38" s="100"/>
      <c r="K38" s="100"/>
      <c r="L38" s="100"/>
      <c r="M38" s="100"/>
      <c r="N38" s="100"/>
      <c r="O38" s="100"/>
    </row>
    <row r="39" spans="1:15" x14ac:dyDescent="0.2">
      <c r="A39" s="91"/>
      <c r="B39" s="95"/>
      <c r="C39" s="96"/>
      <c r="D39" s="97"/>
      <c r="E39" s="97"/>
      <c r="F39" s="96"/>
      <c r="G39" s="96"/>
      <c r="H39" s="96"/>
      <c r="I39" s="92"/>
      <c r="J39" s="92"/>
      <c r="K39" s="92"/>
      <c r="L39" s="92"/>
      <c r="M39" s="92"/>
      <c r="N39" s="92"/>
      <c r="O39" s="92"/>
    </row>
    <row r="40" spans="1:15" x14ac:dyDescent="0.2">
      <c r="A40" s="101"/>
      <c r="B40" s="102"/>
      <c r="C40" s="98"/>
      <c r="D40" s="99"/>
      <c r="E40" s="99"/>
      <c r="F40" s="98"/>
      <c r="G40" s="98"/>
      <c r="H40" s="98"/>
      <c r="I40" s="100"/>
      <c r="J40" s="100"/>
      <c r="K40" s="100"/>
      <c r="L40" s="100"/>
      <c r="M40" s="100"/>
      <c r="N40" s="100"/>
      <c r="O40" s="100"/>
    </row>
    <row r="41" spans="1:15" x14ac:dyDescent="0.2">
      <c r="A41" s="91"/>
      <c r="B41" s="95"/>
      <c r="C41" s="96"/>
      <c r="D41" s="97"/>
      <c r="E41" s="97"/>
      <c r="F41" s="96"/>
      <c r="G41" s="96"/>
      <c r="H41" s="96"/>
      <c r="I41" s="92"/>
      <c r="J41" s="92"/>
      <c r="K41" s="92"/>
      <c r="L41" s="92"/>
      <c r="M41" s="92"/>
      <c r="N41" s="92"/>
      <c r="O41" s="92"/>
    </row>
    <row r="42" spans="1:15" x14ac:dyDescent="0.2">
      <c r="A42" s="101"/>
      <c r="B42" s="102"/>
      <c r="C42" s="98"/>
      <c r="D42" s="99"/>
      <c r="E42" s="99"/>
      <c r="F42" s="98"/>
      <c r="G42" s="98"/>
      <c r="H42" s="98"/>
      <c r="I42" s="100"/>
      <c r="J42" s="100"/>
      <c r="K42" s="100"/>
      <c r="L42" s="100"/>
      <c r="M42" s="100"/>
      <c r="N42" s="100"/>
      <c r="O42" s="100"/>
    </row>
    <row r="43" spans="1:15" x14ac:dyDescent="0.2">
      <c r="A43" s="91"/>
      <c r="B43" s="95"/>
      <c r="C43" s="96"/>
      <c r="D43" s="96"/>
      <c r="E43" s="97"/>
      <c r="F43" s="96"/>
      <c r="G43" s="96"/>
      <c r="H43" s="96"/>
      <c r="I43" s="92"/>
      <c r="J43" s="92"/>
      <c r="K43" s="92"/>
      <c r="L43" s="92"/>
      <c r="M43" s="92"/>
      <c r="N43" s="92"/>
      <c r="O43" s="92"/>
    </row>
    <row r="44" spans="1:15" x14ac:dyDescent="0.2">
      <c r="A44" s="101"/>
      <c r="B44" s="102"/>
      <c r="C44" s="98"/>
      <c r="D44" s="98"/>
      <c r="E44" s="99"/>
      <c r="F44" s="98"/>
      <c r="G44" s="98"/>
      <c r="H44" s="98"/>
      <c r="I44" s="100"/>
      <c r="J44" s="100"/>
      <c r="K44" s="100"/>
      <c r="L44" s="100"/>
      <c r="M44" s="100"/>
      <c r="N44" s="100"/>
      <c r="O44" s="100"/>
    </row>
  </sheetData>
  <mergeCells count="6">
    <mergeCell ref="E19:H19"/>
    <mergeCell ref="A8:B8"/>
    <mergeCell ref="A7:B7"/>
    <mergeCell ref="A2:K2"/>
    <mergeCell ref="A5:H5"/>
    <mergeCell ref="F17:G17"/>
  </mergeCells>
  <pageMargins left="0.7" right="0.7" top="0.75" bottom="0.75" header="0.3" footer="0.3"/>
  <pageSetup paperSize="9" scale="9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4"/>
  <sheetViews>
    <sheetView topLeftCell="A4" zoomScale="90" zoomScaleNormal="90" workbookViewId="0">
      <pane xSplit="2" ySplit="6" topLeftCell="C10" activePane="bottomRight" state="frozen"/>
      <selection activeCell="A4" sqref="A4"/>
      <selection pane="topRight" activeCell="C4" sqref="C4"/>
      <selection pane="bottomLeft" activeCell="A14" sqref="A14"/>
      <selection pane="bottomRight" activeCell="F16" sqref="F16"/>
    </sheetView>
  </sheetViews>
  <sheetFormatPr defaultRowHeight="12.75" x14ac:dyDescent="0.2"/>
  <cols>
    <col min="1" max="1" width="16.7109375" style="31" customWidth="1"/>
    <col min="2" max="2" width="50.7109375" style="34" customWidth="1"/>
    <col min="3" max="3" width="14.140625" style="35" customWidth="1"/>
    <col min="4" max="5" width="17.7109375" style="36" bestFit="1" customWidth="1"/>
    <col min="6" max="6" width="14" style="35" customWidth="1"/>
    <col min="7" max="8" width="9.85546875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8.42578125" style="31" customWidth="1"/>
    <col min="258" max="258" width="50.7109375" style="31" customWidth="1"/>
    <col min="259" max="259" width="20.140625" style="31" customWidth="1"/>
    <col min="260" max="261" width="17.7109375" style="31" bestFit="1" customWidth="1"/>
    <col min="262" max="262" width="16.5703125" style="31" bestFit="1" customWidth="1"/>
    <col min="263" max="263" width="15.7109375" style="31" bestFit="1" customWidth="1"/>
    <col min="264" max="264" width="18.42578125" style="31" bestFit="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8.42578125" style="31" customWidth="1"/>
    <col min="514" max="514" width="50.7109375" style="31" customWidth="1"/>
    <col min="515" max="515" width="20.140625" style="31" customWidth="1"/>
    <col min="516" max="517" width="17.7109375" style="31" bestFit="1" customWidth="1"/>
    <col min="518" max="518" width="16.5703125" style="31" bestFit="1" customWidth="1"/>
    <col min="519" max="519" width="15.7109375" style="31" bestFit="1" customWidth="1"/>
    <col min="520" max="520" width="18.42578125" style="31" bestFit="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8.42578125" style="31" customWidth="1"/>
    <col min="770" max="770" width="50.7109375" style="31" customWidth="1"/>
    <col min="771" max="771" width="20.140625" style="31" customWidth="1"/>
    <col min="772" max="773" width="17.7109375" style="31" bestFit="1" customWidth="1"/>
    <col min="774" max="774" width="16.5703125" style="31" bestFit="1" customWidth="1"/>
    <col min="775" max="775" width="15.7109375" style="31" bestFit="1" customWidth="1"/>
    <col min="776" max="776" width="18.42578125" style="31" bestFit="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8.42578125" style="31" customWidth="1"/>
    <col min="1026" max="1026" width="50.7109375" style="31" customWidth="1"/>
    <col min="1027" max="1027" width="20.140625" style="31" customWidth="1"/>
    <col min="1028" max="1029" width="17.7109375" style="31" bestFit="1" customWidth="1"/>
    <col min="1030" max="1030" width="16.5703125" style="31" bestFit="1" customWidth="1"/>
    <col min="1031" max="1031" width="15.7109375" style="31" bestFit="1" customWidth="1"/>
    <col min="1032" max="1032" width="18.42578125" style="31" bestFit="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8.42578125" style="31" customWidth="1"/>
    <col min="1282" max="1282" width="50.7109375" style="31" customWidth="1"/>
    <col min="1283" max="1283" width="20.140625" style="31" customWidth="1"/>
    <col min="1284" max="1285" width="17.7109375" style="31" bestFit="1" customWidth="1"/>
    <col min="1286" max="1286" width="16.5703125" style="31" bestFit="1" customWidth="1"/>
    <col min="1287" max="1287" width="15.7109375" style="31" bestFit="1" customWidth="1"/>
    <col min="1288" max="1288" width="18.42578125" style="31" bestFit="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8.42578125" style="31" customWidth="1"/>
    <col min="1538" max="1538" width="50.7109375" style="31" customWidth="1"/>
    <col min="1539" max="1539" width="20.140625" style="31" customWidth="1"/>
    <col min="1540" max="1541" width="17.7109375" style="31" bestFit="1" customWidth="1"/>
    <col min="1542" max="1542" width="16.5703125" style="31" bestFit="1" customWidth="1"/>
    <col min="1543" max="1543" width="15.7109375" style="31" bestFit="1" customWidth="1"/>
    <col min="1544" max="1544" width="18.42578125" style="31" bestFit="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8.42578125" style="31" customWidth="1"/>
    <col min="1794" max="1794" width="50.7109375" style="31" customWidth="1"/>
    <col min="1795" max="1795" width="20.140625" style="31" customWidth="1"/>
    <col min="1796" max="1797" width="17.7109375" style="31" bestFit="1" customWidth="1"/>
    <col min="1798" max="1798" width="16.5703125" style="31" bestFit="1" customWidth="1"/>
    <col min="1799" max="1799" width="15.7109375" style="31" bestFit="1" customWidth="1"/>
    <col min="1800" max="1800" width="18.42578125" style="31" bestFit="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8.42578125" style="31" customWidth="1"/>
    <col min="2050" max="2050" width="50.7109375" style="31" customWidth="1"/>
    <col min="2051" max="2051" width="20.140625" style="31" customWidth="1"/>
    <col min="2052" max="2053" width="17.7109375" style="31" bestFit="1" customWidth="1"/>
    <col min="2054" max="2054" width="16.5703125" style="31" bestFit="1" customWidth="1"/>
    <col min="2055" max="2055" width="15.7109375" style="31" bestFit="1" customWidth="1"/>
    <col min="2056" max="2056" width="18.42578125" style="31" bestFit="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8.42578125" style="31" customWidth="1"/>
    <col min="2306" max="2306" width="50.7109375" style="31" customWidth="1"/>
    <col min="2307" max="2307" width="20.140625" style="31" customWidth="1"/>
    <col min="2308" max="2309" width="17.7109375" style="31" bestFit="1" customWidth="1"/>
    <col min="2310" max="2310" width="16.5703125" style="31" bestFit="1" customWidth="1"/>
    <col min="2311" max="2311" width="15.7109375" style="31" bestFit="1" customWidth="1"/>
    <col min="2312" max="2312" width="18.42578125" style="31" bestFit="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8.42578125" style="31" customWidth="1"/>
    <col min="2562" max="2562" width="50.7109375" style="31" customWidth="1"/>
    <col min="2563" max="2563" width="20.140625" style="31" customWidth="1"/>
    <col min="2564" max="2565" width="17.7109375" style="31" bestFit="1" customWidth="1"/>
    <col min="2566" max="2566" width="16.5703125" style="31" bestFit="1" customWidth="1"/>
    <col min="2567" max="2567" width="15.7109375" style="31" bestFit="1" customWidth="1"/>
    <col min="2568" max="2568" width="18.42578125" style="31" bestFit="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8.42578125" style="31" customWidth="1"/>
    <col min="2818" max="2818" width="50.7109375" style="31" customWidth="1"/>
    <col min="2819" max="2819" width="20.140625" style="31" customWidth="1"/>
    <col min="2820" max="2821" width="17.7109375" style="31" bestFit="1" customWidth="1"/>
    <col min="2822" max="2822" width="16.5703125" style="31" bestFit="1" customWidth="1"/>
    <col min="2823" max="2823" width="15.7109375" style="31" bestFit="1" customWidth="1"/>
    <col min="2824" max="2824" width="18.42578125" style="31" bestFit="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8.42578125" style="31" customWidth="1"/>
    <col min="3074" max="3074" width="50.7109375" style="31" customWidth="1"/>
    <col min="3075" max="3075" width="20.140625" style="31" customWidth="1"/>
    <col min="3076" max="3077" width="17.7109375" style="31" bestFit="1" customWidth="1"/>
    <col min="3078" max="3078" width="16.5703125" style="31" bestFit="1" customWidth="1"/>
    <col min="3079" max="3079" width="15.7109375" style="31" bestFit="1" customWidth="1"/>
    <col min="3080" max="3080" width="18.42578125" style="31" bestFit="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8.42578125" style="31" customWidth="1"/>
    <col min="3330" max="3330" width="50.7109375" style="31" customWidth="1"/>
    <col min="3331" max="3331" width="20.140625" style="31" customWidth="1"/>
    <col min="3332" max="3333" width="17.7109375" style="31" bestFit="1" customWidth="1"/>
    <col min="3334" max="3334" width="16.5703125" style="31" bestFit="1" customWidth="1"/>
    <col min="3335" max="3335" width="15.7109375" style="31" bestFit="1" customWidth="1"/>
    <col min="3336" max="3336" width="18.42578125" style="31" bestFit="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8.42578125" style="31" customWidth="1"/>
    <col min="3586" max="3586" width="50.7109375" style="31" customWidth="1"/>
    <col min="3587" max="3587" width="20.140625" style="31" customWidth="1"/>
    <col min="3588" max="3589" width="17.7109375" style="31" bestFit="1" customWidth="1"/>
    <col min="3590" max="3590" width="16.5703125" style="31" bestFit="1" customWidth="1"/>
    <col min="3591" max="3591" width="15.7109375" style="31" bestFit="1" customWidth="1"/>
    <col min="3592" max="3592" width="18.42578125" style="31" bestFit="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8.42578125" style="31" customWidth="1"/>
    <col min="3842" max="3842" width="50.7109375" style="31" customWidth="1"/>
    <col min="3843" max="3843" width="20.140625" style="31" customWidth="1"/>
    <col min="3844" max="3845" width="17.7109375" style="31" bestFit="1" customWidth="1"/>
    <col min="3846" max="3846" width="16.5703125" style="31" bestFit="1" customWidth="1"/>
    <col min="3847" max="3847" width="15.7109375" style="31" bestFit="1" customWidth="1"/>
    <col min="3848" max="3848" width="18.42578125" style="31" bestFit="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8.42578125" style="31" customWidth="1"/>
    <col min="4098" max="4098" width="50.7109375" style="31" customWidth="1"/>
    <col min="4099" max="4099" width="20.140625" style="31" customWidth="1"/>
    <col min="4100" max="4101" width="17.7109375" style="31" bestFit="1" customWidth="1"/>
    <col min="4102" max="4102" width="16.5703125" style="31" bestFit="1" customWidth="1"/>
    <col min="4103" max="4103" width="15.7109375" style="31" bestFit="1" customWidth="1"/>
    <col min="4104" max="4104" width="18.42578125" style="31" bestFit="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8.42578125" style="31" customWidth="1"/>
    <col min="4354" max="4354" width="50.7109375" style="31" customWidth="1"/>
    <col min="4355" max="4355" width="20.140625" style="31" customWidth="1"/>
    <col min="4356" max="4357" width="17.7109375" style="31" bestFit="1" customWidth="1"/>
    <col min="4358" max="4358" width="16.5703125" style="31" bestFit="1" customWidth="1"/>
    <col min="4359" max="4359" width="15.7109375" style="31" bestFit="1" customWidth="1"/>
    <col min="4360" max="4360" width="18.42578125" style="31" bestFit="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8.42578125" style="31" customWidth="1"/>
    <col min="4610" max="4610" width="50.7109375" style="31" customWidth="1"/>
    <col min="4611" max="4611" width="20.140625" style="31" customWidth="1"/>
    <col min="4612" max="4613" width="17.7109375" style="31" bestFit="1" customWidth="1"/>
    <col min="4614" max="4614" width="16.5703125" style="31" bestFit="1" customWidth="1"/>
    <col min="4615" max="4615" width="15.7109375" style="31" bestFit="1" customWidth="1"/>
    <col min="4616" max="4616" width="18.42578125" style="31" bestFit="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8.42578125" style="31" customWidth="1"/>
    <col min="4866" max="4866" width="50.7109375" style="31" customWidth="1"/>
    <col min="4867" max="4867" width="20.140625" style="31" customWidth="1"/>
    <col min="4868" max="4869" width="17.7109375" style="31" bestFit="1" customWidth="1"/>
    <col min="4870" max="4870" width="16.5703125" style="31" bestFit="1" customWidth="1"/>
    <col min="4871" max="4871" width="15.7109375" style="31" bestFit="1" customWidth="1"/>
    <col min="4872" max="4872" width="18.42578125" style="31" bestFit="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8.42578125" style="31" customWidth="1"/>
    <col min="5122" max="5122" width="50.7109375" style="31" customWidth="1"/>
    <col min="5123" max="5123" width="20.140625" style="31" customWidth="1"/>
    <col min="5124" max="5125" width="17.7109375" style="31" bestFit="1" customWidth="1"/>
    <col min="5126" max="5126" width="16.5703125" style="31" bestFit="1" customWidth="1"/>
    <col min="5127" max="5127" width="15.7109375" style="31" bestFit="1" customWidth="1"/>
    <col min="5128" max="5128" width="18.42578125" style="31" bestFit="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8.42578125" style="31" customWidth="1"/>
    <col min="5378" max="5378" width="50.7109375" style="31" customWidth="1"/>
    <col min="5379" max="5379" width="20.140625" style="31" customWidth="1"/>
    <col min="5380" max="5381" width="17.7109375" style="31" bestFit="1" customWidth="1"/>
    <col min="5382" max="5382" width="16.5703125" style="31" bestFit="1" customWidth="1"/>
    <col min="5383" max="5383" width="15.7109375" style="31" bestFit="1" customWidth="1"/>
    <col min="5384" max="5384" width="18.42578125" style="31" bestFit="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8.42578125" style="31" customWidth="1"/>
    <col min="5634" max="5634" width="50.7109375" style="31" customWidth="1"/>
    <col min="5635" max="5635" width="20.140625" style="31" customWidth="1"/>
    <col min="5636" max="5637" width="17.7109375" style="31" bestFit="1" customWidth="1"/>
    <col min="5638" max="5638" width="16.5703125" style="31" bestFit="1" customWidth="1"/>
    <col min="5639" max="5639" width="15.7109375" style="31" bestFit="1" customWidth="1"/>
    <col min="5640" max="5640" width="18.42578125" style="31" bestFit="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8.42578125" style="31" customWidth="1"/>
    <col min="5890" max="5890" width="50.7109375" style="31" customWidth="1"/>
    <col min="5891" max="5891" width="20.140625" style="31" customWidth="1"/>
    <col min="5892" max="5893" width="17.7109375" style="31" bestFit="1" customWidth="1"/>
    <col min="5894" max="5894" width="16.5703125" style="31" bestFit="1" customWidth="1"/>
    <col min="5895" max="5895" width="15.7109375" style="31" bestFit="1" customWidth="1"/>
    <col min="5896" max="5896" width="18.42578125" style="31" bestFit="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8.42578125" style="31" customWidth="1"/>
    <col min="6146" max="6146" width="50.7109375" style="31" customWidth="1"/>
    <col min="6147" max="6147" width="20.140625" style="31" customWidth="1"/>
    <col min="6148" max="6149" width="17.7109375" style="31" bestFit="1" customWidth="1"/>
    <col min="6150" max="6150" width="16.5703125" style="31" bestFit="1" customWidth="1"/>
    <col min="6151" max="6151" width="15.7109375" style="31" bestFit="1" customWidth="1"/>
    <col min="6152" max="6152" width="18.42578125" style="31" bestFit="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8.42578125" style="31" customWidth="1"/>
    <col min="6402" max="6402" width="50.7109375" style="31" customWidth="1"/>
    <col min="6403" max="6403" width="20.140625" style="31" customWidth="1"/>
    <col min="6404" max="6405" width="17.7109375" style="31" bestFit="1" customWidth="1"/>
    <col min="6406" max="6406" width="16.5703125" style="31" bestFit="1" customWidth="1"/>
    <col min="6407" max="6407" width="15.7109375" style="31" bestFit="1" customWidth="1"/>
    <col min="6408" max="6408" width="18.42578125" style="31" bestFit="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8.42578125" style="31" customWidth="1"/>
    <col min="6658" max="6658" width="50.7109375" style="31" customWidth="1"/>
    <col min="6659" max="6659" width="20.140625" style="31" customWidth="1"/>
    <col min="6660" max="6661" width="17.7109375" style="31" bestFit="1" customWidth="1"/>
    <col min="6662" max="6662" width="16.5703125" style="31" bestFit="1" customWidth="1"/>
    <col min="6663" max="6663" width="15.7109375" style="31" bestFit="1" customWidth="1"/>
    <col min="6664" max="6664" width="18.42578125" style="31" bestFit="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8.42578125" style="31" customWidth="1"/>
    <col min="6914" max="6914" width="50.7109375" style="31" customWidth="1"/>
    <col min="6915" max="6915" width="20.140625" style="31" customWidth="1"/>
    <col min="6916" max="6917" width="17.7109375" style="31" bestFit="1" customWidth="1"/>
    <col min="6918" max="6918" width="16.5703125" style="31" bestFit="1" customWidth="1"/>
    <col min="6919" max="6919" width="15.7109375" style="31" bestFit="1" customWidth="1"/>
    <col min="6920" max="6920" width="18.42578125" style="31" bestFit="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8.42578125" style="31" customWidth="1"/>
    <col min="7170" max="7170" width="50.7109375" style="31" customWidth="1"/>
    <col min="7171" max="7171" width="20.140625" style="31" customWidth="1"/>
    <col min="7172" max="7173" width="17.7109375" style="31" bestFit="1" customWidth="1"/>
    <col min="7174" max="7174" width="16.5703125" style="31" bestFit="1" customWidth="1"/>
    <col min="7175" max="7175" width="15.7109375" style="31" bestFit="1" customWidth="1"/>
    <col min="7176" max="7176" width="18.42578125" style="31" bestFit="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8.42578125" style="31" customWidth="1"/>
    <col min="7426" max="7426" width="50.7109375" style="31" customWidth="1"/>
    <col min="7427" max="7427" width="20.140625" style="31" customWidth="1"/>
    <col min="7428" max="7429" width="17.7109375" style="31" bestFit="1" customWidth="1"/>
    <col min="7430" max="7430" width="16.5703125" style="31" bestFit="1" customWidth="1"/>
    <col min="7431" max="7431" width="15.7109375" style="31" bestFit="1" customWidth="1"/>
    <col min="7432" max="7432" width="18.42578125" style="31" bestFit="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8.42578125" style="31" customWidth="1"/>
    <col min="7682" max="7682" width="50.7109375" style="31" customWidth="1"/>
    <col min="7683" max="7683" width="20.140625" style="31" customWidth="1"/>
    <col min="7684" max="7685" width="17.7109375" style="31" bestFit="1" customWidth="1"/>
    <col min="7686" max="7686" width="16.5703125" style="31" bestFit="1" customWidth="1"/>
    <col min="7687" max="7687" width="15.7109375" style="31" bestFit="1" customWidth="1"/>
    <col min="7688" max="7688" width="18.42578125" style="31" bestFit="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8.42578125" style="31" customWidth="1"/>
    <col min="7938" max="7938" width="50.7109375" style="31" customWidth="1"/>
    <col min="7939" max="7939" width="20.140625" style="31" customWidth="1"/>
    <col min="7940" max="7941" width="17.7109375" style="31" bestFit="1" customWidth="1"/>
    <col min="7942" max="7942" width="16.5703125" style="31" bestFit="1" customWidth="1"/>
    <col min="7943" max="7943" width="15.7109375" style="31" bestFit="1" customWidth="1"/>
    <col min="7944" max="7944" width="18.42578125" style="31" bestFit="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8.42578125" style="31" customWidth="1"/>
    <col min="8194" max="8194" width="50.7109375" style="31" customWidth="1"/>
    <col min="8195" max="8195" width="20.140625" style="31" customWidth="1"/>
    <col min="8196" max="8197" width="17.7109375" style="31" bestFit="1" customWidth="1"/>
    <col min="8198" max="8198" width="16.5703125" style="31" bestFit="1" customWidth="1"/>
    <col min="8199" max="8199" width="15.7109375" style="31" bestFit="1" customWidth="1"/>
    <col min="8200" max="8200" width="18.42578125" style="31" bestFit="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8.42578125" style="31" customWidth="1"/>
    <col min="8450" max="8450" width="50.7109375" style="31" customWidth="1"/>
    <col min="8451" max="8451" width="20.140625" style="31" customWidth="1"/>
    <col min="8452" max="8453" width="17.7109375" style="31" bestFit="1" customWidth="1"/>
    <col min="8454" max="8454" width="16.5703125" style="31" bestFit="1" customWidth="1"/>
    <col min="8455" max="8455" width="15.7109375" style="31" bestFit="1" customWidth="1"/>
    <col min="8456" max="8456" width="18.42578125" style="31" bestFit="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8.42578125" style="31" customWidth="1"/>
    <col min="8706" max="8706" width="50.7109375" style="31" customWidth="1"/>
    <col min="8707" max="8707" width="20.140625" style="31" customWidth="1"/>
    <col min="8708" max="8709" width="17.7109375" style="31" bestFit="1" customWidth="1"/>
    <col min="8710" max="8710" width="16.5703125" style="31" bestFit="1" customWidth="1"/>
    <col min="8711" max="8711" width="15.7109375" style="31" bestFit="1" customWidth="1"/>
    <col min="8712" max="8712" width="18.42578125" style="31" bestFit="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8.42578125" style="31" customWidth="1"/>
    <col min="8962" max="8962" width="50.7109375" style="31" customWidth="1"/>
    <col min="8963" max="8963" width="20.140625" style="31" customWidth="1"/>
    <col min="8964" max="8965" width="17.7109375" style="31" bestFit="1" customWidth="1"/>
    <col min="8966" max="8966" width="16.5703125" style="31" bestFit="1" customWidth="1"/>
    <col min="8967" max="8967" width="15.7109375" style="31" bestFit="1" customWidth="1"/>
    <col min="8968" max="8968" width="18.42578125" style="31" bestFit="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8.42578125" style="31" customWidth="1"/>
    <col min="9218" max="9218" width="50.7109375" style="31" customWidth="1"/>
    <col min="9219" max="9219" width="20.140625" style="31" customWidth="1"/>
    <col min="9220" max="9221" width="17.7109375" style="31" bestFit="1" customWidth="1"/>
    <col min="9222" max="9222" width="16.5703125" style="31" bestFit="1" customWidth="1"/>
    <col min="9223" max="9223" width="15.7109375" style="31" bestFit="1" customWidth="1"/>
    <col min="9224" max="9224" width="18.42578125" style="31" bestFit="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8.42578125" style="31" customWidth="1"/>
    <col min="9474" max="9474" width="50.7109375" style="31" customWidth="1"/>
    <col min="9475" max="9475" width="20.140625" style="31" customWidth="1"/>
    <col min="9476" max="9477" width="17.7109375" style="31" bestFit="1" customWidth="1"/>
    <col min="9478" max="9478" width="16.5703125" style="31" bestFit="1" customWidth="1"/>
    <col min="9479" max="9479" width="15.7109375" style="31" bestFit="1" customWidth="1"/>
    <col min="9480" max="9480" width="18.42578125" style="31" bestFit="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8.42578125" style="31" customWidth="1"/>
    <col min="9730" max="9730" width="50.7109375" style="31" customWidth="1"/>
    <col min="9731" max="9731" width="20.140625" style="31" customWidth="1"/>
    <col min="9732" max="9733" width="17.7109375" style="31" bestFit="1" customWidth="1"/>
    <col min="9734" max="9734" width="16.5703125" style="31" bestFit="1" customWidth="1"/>
    <col min="9735" max="9735" width="15.7109375" style="31" bestFit="1" customWidth="1"/>
    <col min="9736" max="9736" width="18.42578125" style="31" bestFit="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8.42578125" style="31" customWidth="1"/>
    <col min="9986" max="9986" width="50.7109375" style="31" customWidth="1"/>
    <col min="9987" max="9987" width="20.140625" style="31" customWidth="1"/>
    <col min="9988" max="9989" width="17.7109375" style="31" bestFit="1" customWidth="1"/>
    <col min="9990" max="9990" width="16.5703125" style="31" bestFit="1" customWidth="1"/>
    <col min="9991" max="9991" width="15.7109375" style="31" bestFit="1" customWidth="1"/>
    <col min="9992" max="9992" width="18.42578125" style="31" bestFit="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8.42578125" style="31" customWidth="1"/>
    <col min="10242" max="10242" width="50.7109375" style="31" customWidth="1"/>
    <col min="10243" max="10243" width="20.140625" style="31" customWidth="1"/>
    <col min="10244" max="10245" width="17.7109375" style="31" bestFit="1" customWidth="1"/>
    <col min="10246" max="10246" width="16.5703125" style="31" bestFit="1" customWidth="1"/>
    <col min="10247" max="10247" width="15.7109375" style="31" bestFit="1" customWidth="1"/>
    <col min="10248" max="10248" width="18.42578125" style="31" bestFit="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8.42578125" style="31" customWidth="1"/>
    <col min="10498" max="10498" width="50.7109375" style="31" customWidth="1"/>
    <col min="10499" max="10499" width="20.140625" style="31" customWidth="1"/>
    <col min="10500" max="10501" width="17.7109375" style="31" bestFit="1" customWidth="1"/>
    <col min="10502" max="10502" width="16.5703125" style="31" bestFit="1" customWidth="1"/>
    <col min="10503" max="10503" width="15.7109375" style="31" bestFit="1" customWidth="1"/>
    <col min="10504" max="10504" width="18.42578125" style="31" bestFit="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8.42578125" style="31" customWidth="1"/>
    <col min="10754" max="10754" width="50.7109375" style="31" customWidth="1"/>
    <col min="10755" max="10755" width="20.140625" style="31" customWidth="1"/>
    <col min="10756" max="10757" width="17.7109375" style="31" bestFit="1" customWidth="1"/>
    <col min="10758" max="10758" width="16.5703125" style="31" bestFit="1" customWidth="1"/>
    <col min="10759" max="10759" width="15.7109375" style="31" bestFit="1" customWidth="1"/>
    <col min="10760" max="10760" width="18.42578125" style="31" bestFit="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8.42578125" style="31" customWidth="1"/>
    <col min="11010" max="11010" width="50.7109375" style="31" customWidth="1"/>
    <col min="11011" max="11011" width="20.140625" style="31" customWidth="1"/>
    <col min="11012" max="11013" width="17.7109375" style="31" bestFit="1" customWidth="1"/>
    <col min="11014" max="11014" width="16.5703125" style="31" bestFit="1" customWidth="1"/>
    <col min="11015" max="11015" width="15.7109375" style="31" bestFit="1" customWidth="1"/>
    <col min="11016" max="11016" width="18.42578125" style="31" bestFit="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8.42578125" style="31" customWidth="1"/>
    <col min="11266" max="11266" width="50.7109375" style="31" customWidth="1"/>
    <col min="11267" max="11267" width="20.140625" style="31" customWidth="1"/>
    <col min="11268" max="11269" width="17.7109375" style="31" bestFit="1" customWidth="1"/>
    <col min="11270" max="11270" width="16.5703125" style="31" bestFit="1" customWidth="1"/>
    <col min="11271" max="11271" width="15.7109375" style="31" bestFit="1" customWidth="1"/>
    <col min="11272" max="11272" width="18.42578125" style="31" bestFit="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8.42578125" style="31" customWidth="1"/>
    <col min="11522" max="11522" width="50.7109375" style="31" customWidth="1"/>
    <col min="11523" max="11523" width="20.140625" style="31" customWidth="1"/>
    <col min="11524" max="11525" width="17.7109375" style="31" bestFit="1" customWidth="1"/>
    <col min="11526" max="11526" width="16.5703125" style="31" bestFit="1" customWidth="1"/>
    <col min="11527" max="11527" width="15.7109375" style="31" bestFit="1" customWidth="1"/>
    <col min="11528" max="11528" width="18.42578125" style="31" bestFit="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8.42578125" style="31" customWidth="1"/>
    <col min="11778" max="11778" width="50.7109375" style="31" customWidth="1"/>
    <col min="11779" max="11779" width="20.140625" style="31" customWidth="1"/>
    <col min="11780" max="11781" width="17.7109375" style="31" bestFit="1" customWidth="1"/>
    <col min="11782" max="11782" width="16.5703125" style="31" bestFit="1" customWidth="1"/>
    <col min="11783" max="11783" width="15.7109375" style="31" bestFit="1" customWidth="1"/>
    <col min="11784" max="11784" width="18.42578125" style="31" bestFit="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8.42578125" style="31" customWidth="1"/>
    <col min="12034" max="12034" width="50.7109375" style="31" customWidth="1"/>
    <col min="12035" max="12035" width="20.140625" style="31" customWidth="1"/>
    <col min="12036" max="12037" width="17.7109375" style="31" bestFit="1" customWidth="1"/>
    <col min="12038" max="12038" width="16.5703125" style="31" bestFit="1" customWidth="1"/>
    <col min="12039" max="12039" width="15.7109375" style="31" bestFit="1" customWidth="1"/>
    <col min="12040" max="12040" width="18.42578125" style="31" bestFit="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8.42578125" style="31" customWidth="1"/>
    <col min="12290" max="12290" width="50.7109375" style="31" customWidth="1"/>
    <col min="12291" max="12291" width="20.140625" style="31" customWidth="1"/>
    <col min="12292" max="12293" width="17.7109375" style="31" bestFit="1" customWidth="1"/>
    <col min="12294" max="12294" width="16.5703125" style="31" bestFit="1" customWidth="1"/>
    <col min="12295" max="12295" width="15.7109375" style="31" bestFit="1" customWidth="1"/>
    <col min="12296" max="12296" width="18.42578125" style="31" bestFit="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8.42578125" style="31" customWidth="1"/>
    <col min="12546" max="12546" width="50.7109375" style="31" customWidth="1"/>
    <col min="12547" max="12547" width="20.140625" style="31" customWidth="1"/>
    <col min="12548" max="12549" width="17.7109375" style="31" bestFit="1" customWidth="1"/>
    <col min="12550" max="12550" width="16.5703125" style="31" bestFit="1" customWidth="1"/>
    <col min="12551" max="12551" width="15.7109375" style="31" bestFit="1" customWidth="1"/>
    <col min="12552" max="12552" width="18.42578125" style="31" bestFit="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8.42578125" style="31" customWidth="1"/>
    <col min="12802" max="12802" width="50.7109375" style="31" customWidth="1"/>
    <col min="12803" max="12803" width="20.140625" style="31" customWidth="1"/>
    <col min="12804" max="12805" width="17.7109375" style="31" bestFit="1" customWidth="1"/>
    <col min="12806" max="12806" width="16.5703125" style="31" bestFit="1" customWidth="1"/>
    <col min="12807" max="12807" width="15.7109375" style="31" bestFit="1" customWidth="1"/>
    <col min="12808" max="12808" width="18.42578125" style="31" bestFit="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8.42578125" style="31" customWidth="1"/>
    <col min="13058" max="13058" width="50.7109375" style="31" customWidth="1"/>
    <col min="13059" max="13059" width="20.140625" style="31" customWidth="1"/>
    <col min="13060" max="13061" width="17.7109375" style="31" bestFit="1" customWidth="1"/>
    <col min="13062" max="13062" width="16.5703125" style="31" bestFit="1" customWidth="1"/>
    <col min="13063" max="13063" width="15.7109375" style="31" bestFit="1" customWidth="1"/>
    <col min="13064" max="13064" width="18.42578125" style="31" bestFit="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8.42578125" style="31" customWidth="1"/>
    <col min="13314" max="13314" width="50.7109375" style="31" customWidth="1"/>
    <col min="13315" max="13315" width="20.140625" style="31" customWidth="1"/>
    <col min="13316" max="13317" width="17.7109375" style="31" bestFit="1" customWidth="1"/>
    <col min="13318" max="13318" width="16.5703125" style="31" bestFit="1" customWidth="1"/>
    <col min="13319" max="13319" width="15.7109375" style="31" bestFit="1" customWidth="1"/>
    <col min="13320" max="13320" width="18.42578125" style="31" bestFit="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8.42578125" style="31" customWidth="1"/>
    <col min="13570" max="13570" width="50.7109375" style="31" customWidth="1"/>
    <col min="13571" max="13571" width="20.140625" style="31" customWidth="1"/>
    <col min="13572" max="13573" width="17.7109375" style="31" bestFit="1" customWidth="1"/>
    <col min="13574" max="13574" width="16.5703125" style="31" bestFit="1" customWidth="1"/>
    <col min="13575" max="13575" width="15.7109375" style="31" bestFit="1" customWidth="1"/>
    <col min="13576" max="13576" width="18.42578125" style="31" bestFit="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8.42578125" style="31" customWidth="1"/>
    <col min="13826" max="13826" width="50.7109375" style="31" customWidth="1"/>
    <col min="13827" max="13827" width="20.140625" style="31" customWidth="1"/>
    <col min="13828" max="13829" width="17.7109375" style="31" bestFit="1" customWidth="1"/>
    <col min="13830" max="13830" width="16.5703125" style="31" bestFit="1" customWidth="1"/>
    <col min="13831" max="13831" width="15.7109375" style="31" bestFit="1" customWidth="1"/>
    <col min="13832" max="13832" width="18.42578125" style="31" bestFit="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8.42578125" style="31" customWidth="1"/>
    <col min="14082" max="14082" width="50.7109375" style="31" customWidth="1"/>
    <col min="14083" max="14083" width="20.140625" style="31" customWidth="1"/>
    <col min="14084" max="14085" width="17.7109375" style="31" bestFit="1" customWidth="1"/>
    <col min="14086" max="14086" width="16.5703125" style="31" bestFit="1" customWidth="1"/>
    <col min="14087" max="14087" width="15.7109375" style="31" bestFit="1" customWidth="1"/>
    <col min="14088" max="14088" width="18.42578125" style="31" bestFit="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8.42578125" style="31" customWidth="1"/>
    <col min="14338" max="14338" width="50.7109375" style="31" customWidth="1"/>
    <col min="14339" max="14339" width="20.140625" style="31" customWidth="1"/>
    <col min="14340" max="14341" width="17.7109375" style="31" bestFit="1" customWidth="1"/>
    <col min="14342" max="14342" width="16.5703125" style="31" bestFit="1" customWidth="1"/>
    <col min="14343" max="14343" width="15.7109375" style="31" bestFit="1" customWidth="1"/>
    <col min="14344" max="14344" width="18.42578125" style="31" bestFit="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8.42578125" style="31" customWidth="1"/>
    <col min="14594" max="14594" width="50.7109375" style="31" customWidth="1"/>
    <col min="14595" max="14595" width="20.140625" style="31" customWidth="1"/>
    <col min="14596" max="14597" width="17.7109375" style="31" bestFit="1" customWidth="1"/>
    <col min="14598" max="14598" width="16.5703125" style="31" bestFit="1" customWidth="1"/>
    <col min="14599" max="14599" width="15.7109375" style="31" bestFit="1" customWidth="1"/>
    <col min="14600" max="14600" width="18.42578125" style="31" bestFit="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8.42578125" style="31" customWidth="1"/>
    <col min="14850" max="14850" width="50.7109375" style="31" customWidth="1"/>
    <col min="14851" max="14851" width="20.140625" style="31" customWidth="1"/>
    <col min="14852" max="14853" width="17.7109375" style="31" bestFit="1" customWidth="1"/>
    <col min="14854" max="14854" width="16.5703125" style="31" bestFit="1" customWidth="1"/>
    <col min="14855" max="14855" width="15.7109375" style="31" bestFit="1" customWidth="1"/>
    <col min="14856" max="14856" width="18.42578125" style="31" bestFit="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8.42578125" style="31" customWidth="1"/>
    <col min="15106" max="15106" width="50.7109375" style="31" customWidth="1"/>
    <col min="15107" max="15107" width="20.140625" style="31" customWidth="1"/>
    <col min="15108" max="15109" width="17.7109375" style="31" bestFit="1" customWidth="1"/>
    <col min="15110" max="15110" width="16.5703125" style="31" bestFit="1" customWidth="1"/>
    <col min="15111" max="15111" width="15.7109375" style="31" bestFit="1" customWidth="1"/>
    <col min="15112" max="15112" width="18.42578125" style="31" bestFit="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8.42578125" style="31" customWidth="1"/>
    <col min="15362" max="15362" width="50.7109375" style="31" customWidth="1"/>
    <col min="15363" max="15363" width="20.140625" style="31" customWidth="1"/>
    <col min="15364" max="15365" width="17.7109375" style="31" bestFit="1" customWidth="1"/>
    <col min="15366" max="15366" width="16.5703125" style="31" bestFit="1" customWidth="1"/>
    <col min="15367" max="15367" width="15.7109375" style="31" bestFit="1" customWidth="1"/>
    <col min="15368" max="15368" width="18.42578125" style="31" bestFit="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8.42578125" style="31" customWidth="1"/>
    <col min="15618" max="15618" width="50.7109375" style="31" customWidth="1"/>
    <col min="15619" max="15619" width="20.140625" style="31" customWidth="1"/>
    <col min="15620" max="15621" width="17.7109375" style="31" bestFit="1" customWidth="1"/>
    <col min="15622" max="15622" width="16.5703125" style="31" bestFit="1" customWidth="1"/>
    <col min="15623" max="15623" width="15.7109375" style="31" bestFit="1" customWidth="1"/>
    <col min="15624" max="15624" width="18.42578125" style="31" bestFit="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8.42578125" style="31" customWidth="1"/>
    <col min="15874" max="15874" width="50.7109375" style="31" customWidth="1"/>
    <col min="15875" max="15875" width="20.140625" style="31" customWidth="1"/>
    <col min="15876" max="15877" width="17.7109375" style="31" bestFit="1" customWidth="1"/>
    <col min="15878" max="15878" width="16.5703125" style="31" bestFit="1" customWidth="1"/>
    <col min="15879" max="15879" width="15.7109375" style="31" bestFit="1" customWidth="1"/>
    <col min="15880" max="15880" width="18.42578125" style="31" bestFit="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8.42578125" style="31" customWidth="1"/>
    <col min="16130" max="16130" width="50.7109375" style="31" customWidth="1"/>
    <col min="16131" max="16131" width="20.140625" style="31" customWidth="1"/>
    <col min="16132" max="16133" width="17.7109375" style="31" bestFit="1" customWidth="1"/>
    <col min="16134" max="16134" width="16.5703125" style="31" bestFit="1" customWidth="1"/>
    <col min="16135" max="16135" width="15.7109375" style="31" bestFit="1" customWidth="1"/>
    <col min="16136" max="16136" width="18.42578125" style="31" bestFit="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18" hidden="1" customHeight="1" x14ac:dyDescent="0.2">
      <c r="A1" s="124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14"/>
      <c r="M1" s="114"/>
      <c r="N1" s="114"/>
      <c r="O1" s="114"/>
    </row>
    <row r="2" spans="1:15" ht="15.75" hidden="1" customHeight="1" x14ac:dyDescent="0.2">
      <c r="A2" s="339"/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114"/>
      <c r="M2" s="114"/>
      <c r="N2" s="114"/>
      <c r="O2" s="114"/>
    </row>
    <row r="3" spans="1:15" ht="18" hidden="1" customHeight="1" x14ac:dyDescent="0.2">
      <c r="A3" s="124"/>
      <c r="B3" s="124"/>
      <c r="C3" s="124"/>
      <c r="D3" s="124"/>
      <c r="E3" s="124"/>
      <c r="F3" s="124"/>
      <c r="G3" s="124"/>
      <c r="H3" s="124"/>
      <c r="I3" s="125"/>
      <c r="J3" s="125"/>
      <c r="K3" s="125"/>
      <c r="L3" s="114"/>
      <c r="M3" s="114"/>
      <c r="N3" s="114"/>
      <c r="O3" s="114"/>
    </row>
    <row r="4" spans="1:15" ht="18" x14ac:dyDescent="0.2">
      <c r="A4" s="124"/>
      <c r="B4" s="124"/>
      <c r="C4" s="124"/>
      <c r="D4" s="124"/>
      <c r="E4" s="124"/>
      <c r="F4" s="124"/>
      <c r="G4" s="124"/>
      <c r="H4" s="124"/>
      <c r="I4" s="125"/>
      <c r="J4" s="125"/>
      <c r="K4" s="125"/>
      <c r="L4" s="114"/>
      <c r="M4" s="114"/>
      <c r="N4" s="114"/>
      <c r="O4" s="114"/>
    </row>
    <row r="5" spans="1:15" ht="15.75" customHeight="1" x14ac:dyDescent="0.2">
      <c r="A5" s="339" t="s">
        <v>250</v>
      </c>
      <c r="B5" s="339"/>
      <c r="C5" s="339"/>
      <c r="D5" s="339"/>
      <c r="E5" s="339"/>
      <c r="F5" s="339"/>
      <c r="G5" s="339"/>
      <c r="H5" s="339"/>
      <c r="I5" s="37"/>
      <c r="J5" s="37"/>
      <c r="K5" s="37"/>
      <c r="L5" s="114"/>
      <c r="M5" s="114"/>
      <c r="N5" s="114"/>
      <c r="O5" s="114"/>
    </row>
    <row r="6" spans="1:15" ht="18" x14ac:dyDescent="0.2">
      <c r="A6" s="124"/>
      <c r="B6" s="124"/>
      <c r="C6" s="124"/>
      <c r="D6" s="124"/>
      <c r="E6" s="124"/>
      <c r="F6" s="124"/>
      <c r="G6" s="124"/>
      <c r="H6" s="124"/>
      <c r="I6" s="125"/>
      <c r="J6" s="125"/>
      <c r="K6" s="125"/>
      <c r="L6" s="114"/>
      <c r="M6" s="114"/>
      <c r="N6" s="114"/>
      <c r="O6" s="114"/>
    </row>
    <row r="7" spans="1:15" s="32" customFormat="1" ht="71.25" x14ac:dyDescent="0.25">
      <c r="A7" s="341" t="s">
        <v>3</v>
      </c>
      <c r="B7" s="341"/>
      <c r="C7" s="227" t="s">
        <v>558</v>
      </c>
      <c r="D7" s="227" t="s">
        <v>568</v>
      </c>
      <c r="E7" s="227" t="s">
        <v>567</v>
      </c>
      <c r="F7" s="227" t="s">
        <v>566</v>
      </c>
      <c r="G7" s="227" t="s">
        <v>256</v>
      </c>
      <c r="H7" s="227" t="s">
        <v>553</v>
      </c>
      <c r="I7" s="115"/>
      <c r="J7" s="115"/>
      <c r="K7" s="115"/>
      <c r="L7" s="115"/>
      <c r="M7" s="115"/>
      <c r="N7" s="115"/>
      <c r="O7" s="115"/>
    </row>
    <row r="8" spans="1:15" s="33" customFormat="1" x14ac:dyDescent="0.2">
      <c r="A8" s="340">
        <v>1</v>
      </c>
      <c r="B8" s="340"/>
      <c r="C8" s="130">
        <v>2</v>
      </c>
      <c r="D8" s="130">
        <v>3</v>
      </c>
      <c r="E8" s="130">
        <v>4.3333333333333304</v>
      </c>
      <c r="F8" s="130">
        <v>5.0833333333333304</v>
      </c>
      <c r="G8" s="130">
        <v>6</v>
      </c>
      <c r="H8" s="130">
        <v>7</v>
      </c>
      <c r="I8" s="118"/>
      <c r="J8" s="118"/>
      <c r="K8" s="118"/>
      <c r="L8" s="118"/>
      <c r="M8" s="116"/>
      <c r="N8" s="116"/>
      <c r="O8" s="116"/>
    </row>
    <row r="9" spans="1:15" ht="15" customHeight="1" x14ac:dyDescent="0.2">
      <c r="A9" s="120" t="s">
        <v>252</v>
      </c>
      <c r="B9" s="120" t="s">
        <v>25</v>
      </c>
      <c r="C9" s="123" t="s">
        <v>27</v>
      </c>
      <c r="D9" s="123" t="s">
        <v>27</v>
      </c>
      <c r="E9" s="123" t="s">
        <v>27</v>
      </c>
      <c r="F9" s="123" t="s">
        <v>27</v>
      </c>
      <c r="G9" s="123" t="s">
        <v>25</v>
      </c>
      <c r="H9" s="123" t="s">
        <v>25</v>
      </c>
      <c r="I9" s="119"/>
      <c r="J9" s="119"/>
      <c r="K9" s="119"/>
      <c r="L9" s="119"/>
      <c r="M9" s="117"/>
      <c r="N9" s="117"/>
      <c r="O9" s="117"/>
    </row>
    <row r="10" spans="1:15" x14ac:dyDescent="0.2">
      <c r="A10" s="197" t="s">
        <v>74</v>
      </c>
      <c r="B10" s="198" t="s">
        <v>254</v>
      </c>
      <c r="C10" s="176">
        <f>+C11+C14</f>
        <v>0</v>
      </c>
      <c r="D10" s="177">
        <f>+D11+D14</f>
        <v>0</v>
      </c>
      <c r="E10" s="177">
        <f>+E11+E14</f>
        <v>0</v>
      </c>
      <c r="F10" s="176">
        <f>+F11+F14</f>
        <v>0</v>
      </c>
      <c r="G10" s="199" t="e">
        <f t="shared" ref="G10" si="0">+F10/C10*100</f>
        <v>#DIV/0!</v>
      </c>
      <c r="H10" s="199" t="e">
        <f t="shared" ref="H10" si="1">+F10/E10*100</f>
        <v>#DIV/0!</v>
      </c>
      <c r="I10" s="138"/>
      <c r="J10" s="138"/>
      <c r="K10" s="138"/>
      <c r="L10" s="138"/>
      <c r="M10" s="154"/>
      <c r="N10" s="154"/>
      <c r="O10" s="154"/>
    </row>
    <row r="11" spans="1:15" x14ac:dyDescent="0.2">
      <c r="A11" s="191" t="s">
        <v>75</v>
      </c>
      <c r="B11" s="192" t="s">
        <v>492</v>
      </c>
      <c r="C11" s="195">
        <f>+C12</f>
        <v>0</v>
      </c>
      <c r="D11" s="203">
        <v>0</v>
      </c>
      <c r="E11" s="203">
        <v>0</v>
      </c>
      <c r="F11" s="195">
        <f>+F12</f>
        <v>0</v>
      </c>
      <c r="G11" s="195" t="e">
        <f t="shared" ref="G11:G36" si="2">+F11/C11*100</f>
        <v>#DIV/0!</v>
      </c>
      <c r="H11" s="195" t="e">
        <f t="shared" ref="H11:H36" si="3">+F11/E11*100</f>
        <v>#DIV/0!</v>
      </c>
      <c r="I11" s="144"/>
      <c r="J11" s="144"/>
      <c r="K11" s="144"/>
      <c r="L11" s="144"/>
      <c r="M11" s="157"/>
      <c r="N11" s="157"/>
      <c r="O11" s="157"/>
    </row>
    <row r="12" spans="1:15" x14ac:dyDescent="0.2">
      <c r="A12" s="190" t="s">
        <v>493</v>
      </c>
      <c r="B12" s="168" t="s">
        <v>494</v>
      </c>
      <c r="C12" s="193">
        <f>+C13</f>
        <v>0</v>
      </c>
      <c r="D12" s="194"/>
      <c r="E12" s="194"/>
      <c r="F12" s="193">
        <f t="shared" ref="F12" si="4">+F13</f>
        <v>0</v>
      </c>
      <c r="G12" s="166" t="e">
        <f t="shared" si="2"/>
        <v>#DIV/0!</v>
      </c>
      <c r="H12" s="166" t="e">
        <f t="shared" si="3"/>
        <v>#DIV/0!</v>
      </c>
      <c r="I12" s="144"/>
      <c r="J12" s="144"/>
      <c r="K12" s="144"/>
      <c r="L12" s="144"/>
      <c r="M12" s="157"/>
      <c r="N12" s="157"/>
      <c r="O12" s="157"/>
    </row>
    <row r="13" spans="1:15" ht="25.5" x14ac:dyDescent="0.2">
      <c r="A13" s="131" t="s">
        <v>495</v>
      </c>
      <c r="B13" s="129" t="s">
        <v>496</v>
      </c>
      <c r="C13" s="126">
        <v>0</v>
      </c>
      <c r="D13" s="194"/>
      <c r="E13" s="194"/>
      <c r="F13" s="162">
        <v>0</v>
      </c>
      <c r="G13" s="162" t="e">
        <f t="shared" si="2"/>
        <v>#DIV/0!</v>
      </c>
      <c r="H13" s="162" t="e">
        <f t="shared" si="3"/>
        <v>#DIV/0!</v>
      </c>
      <c r="I13" s="127"/>
      <c r="J13" s="127"/>
      <c r="K13" s="127"/>
      <c r="L13" s="127"/>
      <c r="M13" s="128"/>
      <c r="N13" s="128"/>
      <c r="O13" s="128"/>
    </row>
    <row r="14" spans="1:15" x14ac:dyDescent="0.2">
      <c r="A14" s="191" t="s">
        <v>497</v>
      </c>
      <c r="B14" s="192" t="s">
        <v>498</v>
      </c>
      <c r="C14" s="195">
        <f>+C15</f>
        <v>0</v>
      </c>
      <c r="D14" s="203">
        <v>0</v>
      </c>
      <c r="E14" s="203">
        <v>0</v>
      </c>
      <c r="F14" s="195">
        <f>+F15</f>
        <v>0</v>
      </c>
      <c r="G14" s="195" t="e">
        <f t="shared" si="2"/>
        <v>#DIV/0!</v>
      </c>
      <c r="H14" s="195" t="e">
        <f t="shared" si="3"/>
        <v>#DIV/0!</v>
      </c>
      <c r="I14" s="144"/>
      <c r="J14" s="144"/>
      <c r="K14" s="144"/>
      <c r="L14" s="144"/>
      <c r="M14" s="157"/>
      <c r="N14" s="157"/>
      <c r="O14" s="157"/>
    </row>
    <row r="15" spans="1:15" ht="25.5" x14ac:dyDescent="0.2">
      <c r="A15" s="190" t="s">
        <v>499</v>
      </c>
      <c r="B15" s="168" t="s">
        <v>500</v>
      </c>
      <c r="C15" s="193">
        <f>+C16</f>
        <v>0</v>
      </c>
      <c r="D15" s="194"/>
      <c r="E15" s="194"/>
      <c r="F15" s="193">
        <f t="shared" ref="F15" si="5">+F16</f>
        <v>0</v>
      </c>
      <c r="G15" s="166" t="e">
        <f t="shared" si="2"/>
        <v>#DIV/0!</v>
      </c>
      <c r="H15" s="166" t="e">
        <f t="shared" si="3"/>
        <v>#DIV/0!</v>
      </c>
      <c r="I15" s="144"/>
      <c r="J15" s="144"/>
      <c r="K15" s="144"/>
      <c r="L15" s="144"/>
      <c r="M15" s="157"/>
      <c r="N15" s="157"/>
      <c r="O15" s="157"/>
    </row>
    <row r="16" spans="1:15" ht="25.5" x14ac:dyDescent="0.2">
      <c r="A16" s="131" t="s">
        <v>501</v>
      </c>
      <c r="B16" s="129" t="s">
        <v>502</v>
      </c>
      <c r="C16" s="126">
        <v>0</v>
      </c>
      <c r="D16" s="194"/>
      <c r="E16" s="194"/>
      <c r="F16" s="162">
        <v>0</v>
      </c>
      <c r="G16" s="162" t="e">
        <f t="shared" si="2"/>
        <v>#DIV/0!</v>
      </c>
      <c r="H16" s="162" t="e">
        <f t="shared" si="3"/>
        <v>#DIV/0!</v>
      </c>
      <c r="I16" s="127"/>
      <c r="J16" s="127"/>
      <c r="K16" s="127"/>
      <c r="L16" s="127"/>
      <c r="M16" s="128"/>
      <c r="N16" s="128"/>
      <c r="O16" s="128"/>
    </row>
    <row r="17" spans="1:15" x14ac:dyDescent="0.2">
      <c r="A17" s="197" t="s">
        <v>61</v>
      </c>
      <c r="B17" s="198" t="s">
        <v>504</v>
      </c>
      <c r="C17" s="176">
        <f>+C18+C27+C32</f>
        <v>0</v>
      </c>
      <c r="D17" s="177">
        <f>+D18+D27+D32</f>
        <v>0</v>
      </c>
      <c r="E17" s="177">
        <f>+E18+E27+E32</f>
        <v>0</v>
      </c>
      <c r="F17" s="176">
        <f>+F18+F27+F32</f>
        <v>0</v>
      </c>
      <c r="G17" s="199" t="e">
        <f t="shared" si="2"/>
        <v>#DIV/0!</v>
      </c>
      <c r="H17" s="199" t="e">
        <f t="shared" si="3"/>
        <v>#DIV/0!</v>
      </c>
      <c r="I17" s="122"/>
      <c r="J17" s="122"/>
      <c r="K17" s="122"/>
      <c r="L17" s="122"/>
      <c r="M17" s="121"/>
      <c r="N17" s="121"/>
      <c r="O17" s="121"/>
    </row>
    <row r="18" spans="1:15" x14ac:dyDescent="0.2">
      <c r="A18" s="191" t="s">
        <v>63</v>
      </c>
      <c r="B18" s="192" t="s">
        <v>505</v>
      </c>
      <c r="C18" s="200">
        <f>+C19+C22+C24</f>
        <v>0</v>
      </c>
      <c r="D18" s="203">
        <v>0</v>
      </c>
      <c r="E18" s="203">
        <v>0</v>
      </c>
      <c r="F18" s="200">
        <f>+F19+F22+F24</f>
        <v>0</v>
      </c>
      <c r="G18" s="195" t="e">
        <f t="shared" si="2"/>
        <v>#DIV/0!</v>
      </c>
      <c r="H18" s="195" t="e">
        <f t="shared" si="3"/>
        <v>#DIV/0!</v>
      </c>
      <c r="I18" s="144"/>
      <c r="J18" s="144"/>
      <c r="K18" s="144"/>
      <c r="L18" s="144"/>
      <c r="M18" s="157"/>
      <c r="N18" s="157"/>
      <c r="O18" s="157"/>
    </row>
    <row r="19" spans="1:15" ht="25.5" x14ac:dyDescent="0.2">
      <c r="A19" s="190">
        <v>512</v>
      </c>
      <c r="B19" s="168" t="s">
        <v>539</v>
      </c>
      <c r="C19" s="193">
        <f>+C20+C21</f>
        <v>0</v>
      </c>
      <c r="D19" s="194"/>
      <c r="E19" s="194"/>
      <c r="F19" s="193">
        <f>+F20+F21</f>
        <v>0</v>
      </c>
      <c r="G19" s="193" t="e">
        <f t="shared" ref="G19:G26" si="6">+F19/C19*100</f>
        <v>#DIV/0!</v>
      </c>
      <c r="H19" s="193" t="e">
        <f t="shared" ref="H19:H26" si="7">+F19/E19*100</f>
        <v>#DIV/0!</v>
      </c>
      <c r="I19" s="144"/>
      <c r="J19" s="144"/>
      <c r="K19" s="144"/>
      <c r="L19" s="144"/>
      <c r="M19" s="157"/>
      <c r="N19" s="157"/>
      <c r="O19" s="157"/>
    </row>
    <row r="20" spans="1:15" ht="25.5" x14ac:dyDescent="0.2">
      <c r="A20" s="160">
        <v>5121</v>
      </c>
      <c r="B20" s="158" t="s">
        <v>540</v>
      </c>
      <c r="C20" s="161">
        <v>0</v>
      </c>
      <c r="D20" s="194"/>
      <c r="E20" s="194"/>
      <c r="F20" s="162">
        <v>0</v>
      </c>
      <c r="G20" s="162" t="e">
        <f t="shared" si="6"/>
        <v>#DIV/0!</v>
      </c>
      <c r="H20" s="162" t="e">
        <f t="shared" si="7"/>
        <v>#DIV/0!</v>
      </c>
      <c r="I20" s="144"/>
      <c r="J20" s="144"/>
      <c r="K20" s="144"/>
      <c r="L20" s="144"/>
      <c r="M20" s="157"/>
      <c r="N20" s="157"/>
      <c r="O20" s="157"/>
    </row>
    <row r="21" spans="1:15" ht="25.5" x14ac:dyDescent="0.2">
      <c r="A21" s="160">
        <v>5122</v>
      </c>
      <c r="B21" s="158" t="s">
        <v>541</v>
      </c>
      <c r="C21" s="161">
        <v>0</v>
      </c>
      <c r="D21" s="194"/>
      <c r="E21" s="194"/>
      <c r="F21" s="162">
        <v>0</v>
      </c>
      <c r="G21" s="162" t="e">
        <f t="shared" si="6"/>
        <v>#DIV/0!</v>
      </c>
      <c r="H21" s="162" t="e">
        <f t="shared" si="7"/>
        <v>#DIV/0!</v>
      </c>
      <c r="I21" s="144"/>
      <c r="J21" s="144"/>
      <c r="K21" s="144"/>
      <c r="L21" s="144"/>
      <c r="M21" s="157"/>
      <c r="N21" s="157"/>
      <c r="O21" s="157"/>
    </row>
    <row r="22" spans="1:15" x14ac:dyDescent="0.2">
      <c r="A22" s="190">
        <v>514</v>
      </c>
      <c r="B22" s="168" t="s">
        <v>542</v>
      </c>
      <c r="C22" s="193">
        <f>+C23</f>
        <v>0</v>
      </c>
      <c r="D22" s="194"/>
      <c r="E22" s="194"/>
      <c r="F22" s="193">
        <f t="shared" ref="F22" si="8">+F23</f>
        <v>0</v>
      </c>
      <c r="G22" s="193" t="e">
        <f t="shared" si="6"/>
        <v>#DIV/0!</v>
      </c>
      <c r="H22" s="193" t="e">
        <f t="shared" si="7"/>
        <v>#DIV/0!</v>
      </c>
      <c r="I22" s="144"/>
      <c r="J22" s="144"/>
      <c r="K22" s="144"/>
      <c r="L22" s="144"/>
      <c r="M22" s="157"/>
      <c r="N22" s="157"/>
      <c r="O22" s="157"/>
    </row>
    <row r="23" spans="1:15" x14ac:dyDescent="0.2">
      <c r="A23" s="160">
        <v>5141</v>
      </c>
      <c r="B23" s="158" t="s">
        <v>543</v>
      </c>
      <c r="C23" s="161">
        <v>0</v>
      </c>
      <c r="D23" s="194"/>
      <c r="E23" s="194"/>
      <c r="F23" s="162">
        <v>0</v>
      </c>
      <c r="G23" s="162" t="e">
        <f t="shared" si="6"/>
        <v>#DIV/0!</v>
      </c>
      <c r="H23" s="162" t="e">
        <f t="shared" si="7"/>
        <v>#DIV/0!</v>
      </c>
      <c r="I23" s="144"/>
      <c r="J23" s="144"/>
      <c r="K23" s="144"/>
      <c r="L23" s="144"/>
      <c r="M23" s="157"/>
      <c r="N23" s="157"/>
      <c r="O23" s="157"/>
    </row>
    <row r="24" spans="1:15" x14ac:dyDescent="0.2">
      <c r="A24" s="190">
        <v>518</v>
      </c>
      <c r="B24" s="168" t="s">
        <v>544</v>
      </c>
      <c r="C24" s="193">
        <f>+C25+C26</f>
        <v>0</v>
      </c>
      <c r="D24" s="194"/>
      <c r="E24" s="194"/>
      <c r="F24" s="193">
        <f>+F25+F26</f>
        <v>0</v>
      </c>
      <c r="G24" s="193" t="e">
        <f t="shared" si="6"/>
        <v>#DIV/0!</v>
      </c>
      <c r="H24" s="193" t="e">
        <f t="shared" si="7"/>
        <v>#DIV/0!</v>
      </c>
      <c r="I24" s="144"/>
      <c r="J24" s="144"/>
      <c r="K24" s="144"/>
      <c r="L24" s="144"/>
      <c r="M24" s="157"/>
      <c r="N24" s="157"/>
      <c r="O24" s="157"/>
    </row>
    <row r="25" spans="1:15" ht="25.5" x14ac:dyDescent="0.2">
      <c r="A25" s="160">
        <v>5181</v>
      </c>
      <c r="B25" s="158" t="s">
        <v>545</v>
      </c>
      <c r="C25" s="161">
        <v>0</v>
      </c>
      <c r="D25" s="194"/>
      <c r="E25" s="194"/>
      <c r="F25" s="162">
        <v>0</v>
      </c>
      <c r="G25" s="162" t="e">
        <f t="shared" si="6"/>
        <v>#DIV/0!</v>
      </c>
      <c r="H25" s="162" t="e">
        <f t="shared" si="7"/>
        <v>#DIV/0!</v>
      </c>
      <c r="I25" s="144"/>
      <c r="J25" s="144"/>
      <c r="K25" s="144"/>
      <c r="L25" s="144"/>
      <c r="M25" s="157"/>
      <c r="N25" s="157"/>
      <c r="O25" s="157"/>
    </row>
    <row r="26" spans="1:15" x14ac:dyDescent="0.2">
      <c r="A26" s="160">
        <v>5183</v>
      </c>
      <c r="B26" s="158" t="s">
        <v>546</v>
      </c>
      <c r="C26" s="161">
        <v>0</v>
      </c>
      <c r="D26" s="194"/>
      <c r="E26" s="194"/>
      <c r="F26" s="162">
        <v>0</v>
      </c>
      <c r="G26" s="162" t="e">
        <f t="shared" si="6"/>
        <v>#DIV/0!</v>
      </c>
      <c r="H26" s="162" t="e">
        <f t="shared" si="7"/>
        <v>#DIV/0!</v>
      </c>
      <c r="I26" s="144"/>
      <c r="J26" s="144"/>
      <c r="K26" s="144"/>
      <c r="L26" s="144"/>
      <c r="M26" s="157"/>
      <c r="N26" s="157"/>
      <c r="O26" s="157"/>
    </row>
    <row r="27" spans="1:15" x14ac:dyDescent="0.2">
      <c r="A27" s="191" t="s">
        <v>506</v>
      </c>
      <c r="B27" s="192" t="s">
        <v>507</v>
      </c>
      <c r="C27" s="200">
        <f>+C28+C30</f>
        <v>0</v>
      </c>
      <c r="D27" s="203">
        <v>0</v>
      </c>
      <c r="E27" s="203">
        <v>0</v>
      </c>
      <c r="F27" s="200">
        <f>+F28+F30</f>
        <v>0</v>
      </c>
      <c r="G27" s="195" t="e">
        <f t="shared" si="2"/>
        <v>#DIV/0!</v>
      </c>
      <c r="H27" s="195" t="e">
        <f t="shared" si="3"/>
        <v>#DIV/0!</v>
      </c>
      <c r="I27" s="144"/>
      <c r="J27" s="144"/>
      <c r="K27" s="144"/>
      <c r="L27" s="144"/>
      <c r="M27" s="157"/>
      <c r="N27" s="157"/>
      <c r="O27" s="157"/>
    </row>
    <row r="28" spans="1:15" ht="25.5" x14ac:dyDescent="0.2">
      <c r="A28" s="190" t="s">
        <v>508</v>
      </c>
      <c r="B28" s="168" t="s">
        <v>509</v>
      </c>
      <c r="C28" s="193">
        <f>+C29</f>
        <v>0</v>
      </c>
      <c r="D28" s="194"/>
      <c r="E28" s="194"/>
      <c r="F28" s="193">
        <f t="shared" ref="F28" si="9">+F29</f>
        <v>0</v>
      </c>
      <c r="G28" s="166" t="e">
        <f t="shared" si="2"/>
        <v>#DIV/0!</v>
      </c>
      <c r="H28" s="166" t="e">
        <f t="shared" si="3"/>
        <v>#DIV/0!</v>
      </c>
      <c r="I28" s="144"/>
      <c r="J28" s="144"/>
      <c r="K28" s="144"/>
      <c r="L28" s="144"/>
      <c r="M28" s="157"/>
      <c r="N28" s="157"/>
      <c r="O28" s="157"/>
    </row>
    <row r="29" spans="1:15" ht="25.5" x14ac:dyDescent="0.2">
      <c r="A29" s="131" t="s">
        <v>510</v>
      </c>
      <c r="B29" s="129" t="s">
        <v>509</v>
      </c>
      <c r="C29" s="132">
        <v>0</v>
      </c>
      <c r="D29" s="194"/>
      <c r="E29" s="194"/>
      <c r="F29" s="162">
        <v>0</v>
      </c>
      <c r="G29" s="162" t="e">
        <f t="shared" si="2"/>
        <v>#DIV/0!</v>
      </c>
      <c r="H29" s="162" t="e">
        <f t="shared" si="3"/>
        <v>#DIV/0!</v>
      </c>
      <c r="I29" s="127"/>
      <c r="J29" s="127"/>
      <c r="K29" s="127"/>
      <c r="L29" s="127"/>
      <c r="M29" s="128"/>
      <c r="N29" s="128"/>
      <c r="O29" s="128"/>
    </row>
    <row r="30" spans="1:15" ht="25.5" x14ac:dyDescent="0.2">
      <c r="A30" s="190" t="s">
        <v>511</v>
      </c>
      <c r="B30" s="168" t="s">
        <v>512</v>
      </c>
      <c r="C30" s="193">
        <f>+C31</f>
        <v>0</v>
      </c>
      <c r="D30" s="194"/>
      <c r="E30" s="194"/>
      <c r="F30" s="193">
        <f t="shared" ref="F30" si="10">+F31</f>
        <v>0</v>
      </c>
      <c r="G30" s="166" t="e">
        <f t="shared" si="2"/>
        <v>#DIV/0!</v>
      </c>
      <c r="H30" s="166" t="e">
        <f t="shared" si="3"/>
        <v>#DIV/0!</v>
      </c>
      <c r="I30" s="144"/>
      <c r="J30" s="144"/>
      <c r="K30" s="144"/>
      <c r="L30" s="144"/>
      <c r="M30" s="157"/>
      <c r="N30" s="157"/>
      <c r="O30" s="157"/>
    </row>
    <row r="31" spans="1:15" ht="25.5" x14ac:dyDescent="0.2">
      <c r="A31" s="131" t="s">
        <v>513</v>
      </c>
      <c r="B31" s="129" t="s">
        <v>514</v>
      </c>
      <c r="C31" s="126">
        <v>0</v>
      </c>
      <c r="D31" s="194"/>
      <c r="E31" s="194"/>
      <c r="F31" s="162">
        <v>0</v>
      </c>
      <c r="G31" s="162" t="e">
        <f t="shared" si="2"/>
        <v>#DIV/0!</v>
      </c>
      <c r="H31" s="162" t="e">
        <f t="shared" si="3"/>
        <v>#DIV/0!</v>
      </c>
      <c r="I31" s="127"/>
      <c r="J31" s="127"/>
      <c r="K31" s="127"/>
      <c r="L31" s="127"/>
      <c r="M31" s="128"/>
      <c r="N31" s="128"/>
      <c r="O31" s="128"/>
    </row>
    <row r="32" spans="1:15" x14ac:dyDescent="0.2">
      <c r="A32" s="191" t="s">
        <v>515</v>
      </c>
      <c r="B32" s="192" t="s">
        <v>516</v>
      </c>
      <c r="C32" s="195">
        <f>+C33+C35</f>
        <v>0</v>
      </c>
      <c r="D32" s="203">
        <v>0</v>
      </c>
      <c r="E32" s="203">
        <v>0</v>
      </c>
      <c r="F32" s="195">
        <f>+F33+F35</f>
        <v>0</v>
      </c>
      <c r="G32" s="195" t="e">
        <f>+F32/C32*100</f>
        <v>#DIV/0!</v>
      </c>
      <c r="H32" s="195" t="e">
        <f t="shared" si="3"/>
        <v>#DIV/0!</v>
      </c>
      <c r="I32" s="127"/>
      <c r="J32" s="127"/>
      <c r="K32" s="127"/>
      <c r="L32" s="127"/>
      <c r="M32" s="128"/>
      <c r="N32" s="128"/>
      <c r="O32" s="128"/>
    </row>
    <row r="33" spans="1:15" ht="25.5" x14ac:dyDescent="0.2">
      <c r="A33" s="190" t="s">
        <v>517</v>
      </c>
      <c r="B33" s="168" t="s">
        <v>518</v>
      </c>
      <c r="C33" s="193">
        <f>+C34</f>
        <v>0</v>
      </c>
      <c r="D33" s="194"/>
      <c r="E33" s="194"/>
      <c r="F33" s="193">
        <f t="shared" ref="F33" si="11">+F34</f>
        <v>0</v>
      </c>
      <c r="G33" s="166" t="e">
        <f t="shared" si="2"/>
        <v>#DIV/0!</v>
      </c>
      <c r="H33" s="166" t="e">
        <f t="shared" si="3"/>
        <v>#DIV/0!</v>
      </c>
      <c r="I33" s="127"/>
      <c r="J33" s="127"/>
      <c r="K33" s="127"/>
      <c r="L33" s="127"/>
      <c r="M33" s="128"/>
      <c r="N33" s="128"/>
      <c r="O33" s="128"/>
    </row>
    <row r="34" spans="1:15" ht="25.5" x14ac:dyDescent="0.2">
      <c r="A34" s="131" t="s">
        <v>519</v>
      </c>
      <c r="B34" s="129" t="s">
        <v>520</v>
      </c>
      <c r="C34" s="126">
        <v>0</v>
      </c>
      <c r="D34" s="194"/>
      <c r="E34" s="194"/>
      <c r="F34" s="162">
        <v>0</v>
      </c>
      <c r="G34" s="162" t="e">
        <f t="shared" si="2"/>
        <v>#DIV/0!</v>
      </c>
      <c r="H34" s="162" t="e">
        <f t="shared" si="3"/>
        <v>#DIV/0!</v>
      </c>
      <c r="I34" s="128"/>
      <c r="J34" s="128"/>
      <c r="K34" s="128"/>
      <c r="L34" s="128"/>
      <c r="M34" s="128"/>
      <c r="N34" s="128"/>
      <c r="O34" s="128"/>
    </row>
    <row r="35" spans="1:15" ht="25.5" x14ac:dyDescent="0.2">
      <c r="A35" s="190" t="s">
        <v>521</v>
      </c>
      <c r="B35" s="168" t="s">
        <v>522</v>
      </c>
      <c r="C35" s="193">
        <f>+C36</f>
        <v>0</v>
      </c>
      <c r="D35" s="194"/>
      <c r="E35" s="194"/>
      <c r="F35" s="193">
        <f t="shared" ref="F35" si="12">+F36</f>
        <v>0</v>
      </c>
      <c r="G35" s="193" t="e">
        <f t="shared" si="2"/>
        <v>#DIV/0!</v>
      </c>
      <c r="H35" s="193" t="e">
        <f t="shared" si="3"/>
        <v>#DIV/0!</v>
      </c>
      <c r="I35" s="128"/>
      <c r="J35" s="128"/>
      <c r="K35" s="128"/>
      <c r="L35" s="128"/>
      <c r="M35" s="128"/>
      <c r="N35" s="128"/>
      <c r="O35" s="128"/>
    </row>
    <row r="36" spans="1:15" ht="25.5" x14ac:dyDescent="0.2">
      <c r="A36" s="131" t="s">
        <v>523</v>
      </c>
      <c r="B36" s="129" t="s">
        <v>524</v>
      </c>
      <c r="C36" s="126">
        <v>0</v>
      </c>
      <c r="D36" s="194"/>
      <c r="E36" s="194"/>
      <c r="F36" s="162">
        <v>0</v>
      </c>
      <c r="G36" s="162" t="e">
        <f t="shared" si="2"/>
        <v>#DIV/0!</v>
      </c>
      <c r="H36" s="162" t="e">
        <f t="shared" si="3"/>
        <v>#DIV/0!</v>
      </c>
      <c r="I36" s="128"/>
      <c r="J36" s="128"/>
      <c r="K36" s="128"/>
      <c r="L36" s="128"/>
      <c r="M36" s="128"/>
      <c r="N36" s="128"/>
      <c r="O36" s="128"/>
    </row>
    <row r="40" spans="1:15" ht="15" x14ac:dyDescent="0.25">
      <c r="E40" s="214"/>
      <c r="F40" s="335" t="s">
        <v>556</v>
      </c>
      <c r="G40" s="335"/>
      <c r="H40" s="217"/>
    </row>
    <row r="41" spans="1:15" ht="15" x14ac:dyDescent="0.25">
      <c r="E41" s="214"/>
      <c r="F41" s="215"/>
      <c r="G41" s="216"/>
      <c r="H41" s="217"/>
    </row>
    <row r="42" spans="1:15" ht="15" x14ac:dyDescent="0.25">
      <c r="E42" s="335" t="s">
        <v>557</v>
      </c>
      <c r="F42" s="335"/>
      <c r="G42" s="335"/>
      <c r="H42" s="335"/>
    </row>
    <row r="43" spans="1:15" x14ac:dyDescent="0.2">
      <c r="E43" s="214"/>
      <c r="F43" s="217"/>
      <c r="G43" s="217"/>
      <c r="H43" s="217"/>
    </row>
    <row r="44" spans="1:15" x14ac:dyDescent="0.2">
      <c r="E44" s="214"/>
      <c r="F44" s="217"/>
      <c r="G44" s="217"/>
      <c r="H44" s="217"/>
    </row>
  </sheetData>
  <mergeCells count="6">
    <mergeCell ref="E42:H42"/>
    <mergeCell ref="A2:K2"/>
    <mergeCell ref="A8:B8"/>
    <mergeCell ref="A7:B7"/>
    <mergeCell ref="A5:H5"/>
    <mergeCell ref="F40:G40"/>
  </mergeCells>
  <pageMargins left="0.70866141732283472" right="0.70866141732283472" top="0.35433070866141736" bottom="0.15748031496062992" header="0.31496062992125984" footer="0.31496062992125984"/>
  <pageSetup paperSize="9" scale="8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24"/>
  <sheetViews>
    <sheetView topLeftCell="A4" zoomScale="90" zoomScaleNormal="90" workbookViewId="0">
      <selection activeCell="E28" sqref="E28"/>
    </sheetView>
  </sheetViews>
  <sheetFormatPr defaultRowHeight="12.75" x14ac:dyDescent="0.2"/>
  <cols>
    <col min="1" max="1" width="15.85546875" style="31" customWidth="1"/>
    <col min="2" max="2" width="29.42578125" style="34" customWidth="1"/>
    <col min="3" max="3" width="14.5703125" style="35" customWidth="1"/>
    <col min="4" max="5" width="17.7109375" style="36" bestFit="1" customWidth="1"/>
    <col min="6" max="6" width="14" style="35" customWidth="1"/>
    <col min="7" max="8" width="12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5.85546875" style="31" customWidth="1"/>
    <col min="258" max="258" width="50.7109375" style="31" customWidth="1"/>
    <col min="259" max="259" width="20.140625" style="31" customWidth="1"/>
    <col min="260" max="261" width="17.7109375" style="31" bestFit="1" customWidth="1"/>
    <col min="262" max="262" width="16.5703125" style="31" bestFit="1" customWidth="1"/>
    <col min="263" max="263" width="15.7109375" style="31" bestFit="1" customWidth="1"/>
    <col min="264" max="264" width="18.42578125" style="31" bestFit="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5.85546875" style="31" customWidth="1"/>
    <col min="514" max="514" width="50.7109375" style="31" customWidth="1"/>
    <col min="515" max="515" width="20.140625" style="31" customWidth="1"/>
    <col min="516" max="517" width="17.7109375" style="31" bestFit="1" customWidth="1"/>
    <col min="518" max="518" width="16.5703125" style="31" bestFit="1" customWidth="1"/>
    <col min="519" max="519" width="15.7109375" style="31" bestFit="1" customWidth="1"/>
    <col min="520" max="520" width="18.42578125" style="31" bestFit="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5.85546875" style="31" customWidth="1"/>
    <col min="770" max="770" width="50.7109375" style="31" customWidth="1"/>
    <col min="771" max="771" width="20.140625" style="31" customWidth="1"/>
    <col min="772" max="773" width="17.7109375" style="31" bestFit="1" customWidth="1"/>
    <col min="774" max="774" width="16.5703125" style="31" bestFit="1" customWidth="1"/>
    <col min="775" max="775" width="15.7109375" style="31" bestFit="1" customWidth="1"/>
    <col min="776" max="776" width="18.42578125" style="31" bestFit="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5.85546875" style="31" customWidth="1"/>
    <col min="1026" max="1026" width="50.7109375" style="31" customWidth="1"/>
    <col min="1027" max="1027" width="20.140625" style="31" customWidth="1"/>
    <col min="1028" max="1029" width="17.7109375" style="31" bestFit="1" customWidth="1"/>
    <col min="1030" max="1030" width="16.5703125" style="31" bestFit="1" customWidth="1"/>
    <col min="1031" max="1031" width="15.7109375" style="31" bestFit="1" customWidth="1"/>
    <col min="1032" max="1032" width="18.42578125" style="31" bestFit="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5.85546875" style="31" customWidth="1"/>
    <col min="1282" max="1282" width="50.7109375" style="31" customWidth="1"/>
    <col min="1283" max="1283" width="20.140625" style="31" customWidth="1"/>
    <col min="1284" max="1285" width="17.7109375" style="31" bestFit="1" customWidth="1"/>
    <col min="1286" max="1286" width="16.5703125" style="31" bestFit="1" customWidth="1"/>
    <col min="1287" max="1287" width="15.7109375" style="31" bestFit="1" customWidth="1"/>
    <col min="1288" max="1288" width="18.42578125" style="31" bestFit="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5.85546875" style="31" customWidth="1"/>
    <col min="1538" max="1538" width="50.7109375" style="31" customWidth="1"/>
    <col min="1539" max="1539" width="20.140625" style="31" customWidth="1"/>
    <col min="1540" max="1541" width="17.7109375" style="31" bestFit="1" customWidth="1"/>
    <col min="1542" max="1542" width="16.5703125" style="31" bestFit="1" customWidth="1"/>
    <col min="1543" max="1543" width="15.7109375" style="31" bestFit="1" customWidth="1"/>
    <col min="1544" max="1544" width="18.42578125" style="31" bestFit="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5.85546875" style="31" customWidth="1"/>
    <col min="1794" max="1794" width="50.7109375" style="31" customWidth="1"/>
    <col min="1795" max="1795" width="20.140625" style="31" customWidth="1"/>
    <col min="1796" max="1797" width="17.7109375" style="31" bestFit="1" customWidth="1"/>
    <col min="1798" max="1798" width="16.5703125" style="31" bestFit="1" customWidth="1"/>
    <col min="1799" max="1799" width="15.7109375" style="31" bestFit="1" customWidth="1"/>
    <col min="1800" max="1800" width="18.42578125" style="31" bestFit="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5.85546875" style="31" customWidth="1"/>
    <col min="2050" max="2050" width="50.7109375" style="31" customWidth="1"/>
    <col min="2051" max="2051" width="20.140625" style="31" customWidth="1"/>
    <col min="2052" max="2053" width="17.7109375" style="31" bestFit="1" customWidth="1"/>
    <col min="2054" max="2054" width="16.5703125" style="31" bestFit="1" customWidth="1"/>
    <col min="2055" max="2055" width="15.7109375" style="31" bestFit="1" customWidth="1"/>
    <col min="2056" max="2056" width="18.42578125" style="31" bestFit="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5.85546875" style="31" customWidth="1"/>
    <col min="2306" max="2306" width="50.7109375" style="31" customWidth="1"/>
    <col min="2307" max="2307" width="20.140625" style="31" customWidth="1"/>
    <col min="2308" max="2309" width="17.7109375" style="31" bestFit="1" customWidth="1"/>
    <col min="2310" max="2310" width="16.5703125" style="31" bestFit="1" customWidth="1"/>
    <col min="2311" max="2311" width="15.7109375" style="31" bestFit="1" customWidth="1"/>
    <col min="2312" max="2312" width="18.42578125" style="31" bestFit="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5.85546875" style="31" customWidth="1"/>
    <col min="2562" max="2562" width="50.7109375" style="31" customWidth="1"/>
    <col min="2563" max="2563" width="20.140625" style="31" customWidth="1"/>
    <col min="2564" max="2565" width="17.7109375" style="31" bestFit="1" customWidth="1"/>
    <col min="2566" max="2566" width="16.5703125" style="31" bestFit="1" customWidth="1"/>
    <col min="2567" max="2567" width="15.7109375" style="31" bestFit="1" customWidth="1"/>
    <col min="2568" max="2568" width="18.42578125" style="31" bestFit="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5.85546875" style="31" customWidth="1"/>
    <col min="2818" max="2818" width="50.7109375" style="31" customWidth="1"/>
    <col min="2819" max="2819" width="20.140625" style="31" customWidth="1"/>
    <col min="2820" max="2821" width="17.7109375" style="31" bestFit="1" customWidth="1"/>
    <col min="2822" max="2822" width="16.5703125" style="31" bestFit="1" customWidth="1"/>
    <col min="2823" max="2823" width="15.7109375" style="31" bestFit="1" customWidth="1"/>
    <col min="2824" max="2824" width="18.42578125" style="31" bestFit="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5.85546875" style="31" customWidth="1"/>
    <col min="3074" max="3074" width="50.7109375" style="31" customWidth="1"/>
    <col min="3075" max="3075" width="20.140625" style="31" customWidth="1"/>
    <col min="3076" max="3077" width="17.7109375" style="31" bestFit="1" customWidth="1"/>
    <col min="3078" max="3078" width="16.5703125" style="31" bestFit="1" customWidth="1"/>
    <col min="3079" max="3079" width="15.7109375" style="31" bestFit="1" customWidth="1"/>
    <col min="3080" max="3080" width="18.42578125" style="31" bestFit="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5.85546875" style="31" customWidth="1"/>
    <col min="3330" max="3330" width="50.7109375" style="31" customWidth="1"/>
    <col min="3331" max="3331" width="20.140625" style="31" customWidth="1"/>
    <col min="3332" max="3333" width="17.7109375" style="31" bestFit="1" customWidth="1"/>
    <col min="3334" max="3334" width="16.5703125" style="31" bestFit="1" customWidth="1"/>
    <col min="3335" max="3335" width="15.7109375" style="31" bestFit="1" customWidth="1"/>
    <col min="3336" max="3336" width="18.42578125" style="31" bestFit="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5.85546875" style="31" customWidth="1"/>
    <col min="3586" max="3586" width="50.7109375" style="31" customWidth="1"/>
    <col min="3587" max="3587" width="20.140625" style="31" customWidth="1"/>
    <col min="3588" max="3589" width="17.7109375" style="31" bestFit="1" customWidth="1"/>
    <col min="3590" max="3590" width="16.5703125" style="31" bestFit="1" customWidth="1"/>
    <col min="3591" max="3591" width="15.7109375" style="31" bestFit="1" customWidth="1"/>
    <col min="3592" max="3592" width="18.42578125" style="31" bestFit="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5.85546875" style="31" customWidth="1"/>
    <col min="3842" max="3842" width="50.7109375" style="31" customWidth="1"/>
    <col min="3843" max="3843" width="20.140625" style="31" customWidth="1"/>
    <col min="3844" max="3845" width="17.7109375" style="31" bestFit="1" customWidth="1"/>
    <col min="3846" max="3846" width="16.5703125" style="31" bestFit="1" customWidth="1"/>
    <col min="3847" max="3847" width="15.7109375" style="31" bestFit="1" customWidth="1"/>
    <col min="3848" max="3848" width="18.42578125" style="31" bestFit="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5.85546875" style="31" customWidth="1"/>
    <col min="4098" max="4098" width="50.7109375" style="31" customWidth="1"/>
    <col min="4099" max="4099" width="20.140625" style="31" customWidth="1"/>
    <col min="4100" max="4101" width="17.7109375" style="31" bestFit="1" customWidth="1"/>
    <col min="4102" max="4102" width="16.5703125" style="31" bestFit="1" customWidth="1"/>
    <col min="4103" max="4103" width="15.7109375" style="31" bestFit="1" customWidth="1"/>
    <col min="4104" max="4104" width="18.42578125" style="31" bestFit="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5.85546875" style="31" customWidth="1"/>
    <col min="4354" max="4354" width="50.7109375" style="31" customWidth="1"/>
    <col min="4355" max="4355" width="20.140625" style="31" customWidth="1"/>
    <col min="4356" max="4357" width="17.7109375" style="31" bestFit="1" customWidth="1"/>
    <col min="4358" max="4358" width="16.5703125" style="31" bestFit="1" customWidth="1"/>
    <col min="4359" max="4359" width="15.7109375" style="31" bestFit="1" customWidth="1"/>
    <col min="4360" max="4360" width="18.42578125" style="31" bestFit="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5.85546875" style="31" customWidth="1"/>
    <col min="4610" max="4610" width="50.7109375" style="31" customWidth="1"/>
    <col min="4611" max="4611" width="20.140625" style="31" customWidth="1"/>
    <col min="4612" max="4613" width="17.7109375" style="31" bestFit="1" customWidth="1"/>
    <col min="4614" max="4614" width="16.5703125" style="31" bestFit="1" customWidth="1"/>
    <col min="4615" max="4615" width="15.7109375" style="31" bestFit="1" customWidth="1"/>
    <col min="4616" max="4616" width="18.42578125" style="31" bestFit="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5.85546875" style="31" customWidth="1"/>
    <col min="4866" max="4866" width="50.7109375" style="31" customWidth="1"/>
    <col min="4867" max="4867" width="20.140625" style="31" customWidth="1"/>
    <col min="4868" max="4869" width="17.7109375" style="31" bestFit="1" customWidth="1"/>
    <col min="4870" max="4870" width="16.5703125" style="31" bestFit="1" customWidth="1"/>
    <col min="4871" max="4871" width="15.7109375" style="31" bestFit="1" customWidth="1"/>
    <col min="4872" max="4872" width="18.42578125" style="31" bestFit="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5.85546875" style="31" customWidth="1"/>
    <col min="5122" max="5122" width="50.7109375" style="31" customWidth="1"/>
    <col min="5123" max="5123" width="20.140625" style="31" customWidth="1"/>
    <col min="5124" max="5125" width="17.7109375" style="31" bestFit="1" customWidth="1"/>
    <col min="5126" max="5126" width="16.5703125" style="31" bestFit="1" customWidth="1"/>
    <col min="5127" max="5127" width="15.7109375" style="31" bestFit="1" customWidth="1"/>
    <col min="5128" max="5128" width="18.42578125" style="31" bestFit="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5.85546875" style="31" customWidth="1"/>
    <col min="5378" max="5378" width="50.7109375" style="31" customWidth="1"/>
    <col min="5379" max="5379" width="20.140625" style="31" customWidth="1"/>
    <col min="5380" max="5381" width="17.7109375" style="31" bestFit="1" customWidth="1"/>
    <col min="5382" max="5382" width="16.5703125" style="31" bestFit="1" customWidth="1"/>
    <col min="5383" max="5383" width="15.7109375" style="31" bestFit="1" customWidth="1"/>
    <col min="5384" max="5384" width="18.42578125" style="31" bestFit="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5.85546875" style="31" customWidth="1"/>
    <col min="5634" max="5634" width="50.7109375" style="31" customWidth="1"/>
    <col min="5635" max="5635" width="20.140625" style="31" customWidth="1"/>
    <col min="5636" max="5637" width="17.7109375" style="31" bestFit="1" customWidth="1"/>
    <col min="5638" max="5638" width="16.5703125" style="31" bestFit="1" customWidth="1"/>
    <col min="5639" max="5639" width="15.7109375" style="31" bestFit="1" customWidth="1"/>
    <col min="5640" max="5640" width="18.42578125" style="31" bestFit="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5.85546875" style="31" customWidth="1"/>
    <col min="5890" max="5890" width="50.7109375" style="31" customWidth="1"/>
    <col min="5891" max="5891" width="20.140625" style="31" customWidth="1"/>
    <col min="5892" max="5893" width="17.7109375" style="31" bestFit="1" customWidth="1"/>
    <col min="5894" max="5894" width="16.5703125" style="31" bestFit="1" customWidth="1"/>
    <col min="5895" max="5895" width="15.7109375" style="31" bestFit="1" customWidth="1"/>
    <col min="5896" max="5896" width="18.42578125" style="31" bestFit="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5.85546875" style="31" customWidth="1"/>
    <col min="6146" max="6146" width="50.7109375" style="31" customWidth="1"/>
    <col min="6147" max="6147" width="20.140625" style="31" customWidth="1"/>
    <col min="6148" max="6149" width="17.7109375" style="31" bestFit="1" customWidth="1"/>
    <col min="6150" max="6150" width="16.5703125" style="31" bestFit="1" customWidth="1"/>
    <col min="6151" max="6151" width="15.7109375" style="31" bestFit="1" customWidth="1"/>
    <col min="6152" max="6152" width="18.42578125" style="31" bestFit="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5.85546875" style="31" customWidth="1"/>
    <col min="6402" max="6402" width="50.7109375" style="31" customWidth="1"/>
    <col min="6403" max="6403" width="20.140625" style="31" customWidth="1"/>
    <col min="6404" max="6405" width="17.7109375" style="31" bestFit="1" customWidth="1"/>
    <col min="6406" max="6406" width="16.5703125" style="31" bestFit="1" customWidth="1"/>
    <col min="6407" max="6407" width="15.7109375" style="31" bestFit="1" customWidth="1"/>
    <col min="6408" max="6408" width="18.42578125" style="31" bestFit="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5.85546875" style="31" customWidth="1"/>
    <col min="6658" max="6658" width="50.7109375" style="31" customWidth="1"/>
    <col min="6659" max="6659" width="20.140625" style="31" customWidth="1"/>
    <col min="6660" max="6661" width="17.7109375" style="31" bestFit="1" customWidth="1"/>
    <col min="6662" max="6662" width="16.5703125" style="31" bestFit="1" customWidth="1"/>
    <col min="6663" max="6663" width="15.7109375" style="31" bestFit="1" customWidth="1"/>
    <col min="6664" max="6664" width="18.42578125" style="31" bestFit="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5.85546875" style="31" customWidth="1"/>
    <col min="6914" max="6914" width="50.7109375" style="31" customWidth="1"/>
    <col min="6915" max="6915" width="20.140625" style="31" customWidth="1"/>
    <col min="6916" max="6917" width="17.7109375" style="31" bestFit="1" customWidth="1"/>
    <col min="6918" max="6918" width="16.5703125" style="31" bestFit="1" customWidth="1"/>
    <col min="6919" max="6919" width="15.7109375" style="31" bestFit="1" customWidth="1"/>
    <col min="6920" max="6920" width="18.42578125" style="31" bestFit="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5.85546875" style="31" customWidth="1"/>
    <col min="7170" max="7170" width="50.7109375" style="31" customWidth="1"/>
    <col min="7171" max="7171" width="20.140625" style="31" customWidth="1"/>
    <col min="7172" max="7173" width="17.7109375" style="31" bestFit="1" customWidth="1"/>
    <col min="7174" max="7174" width="16.5703125" style="31" bestFit="1" customWidth="1"/>
    <col min="7175" max="7175" width="15.7109375" style="31" bestFit="1" customWidth="1"/>
    <col min="7176" max="7176" width="18.42578125" style="31" bestFit="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5.85546875" style="31" customWidth="1"/>
    <col min="7426" max="7426" width="50.7109375" style="31" customWidth="1"/>
    <col min="7427" max="7427" width="20.140625" style="31" customWidth="1"/>
    <col min="7428" max="7429" width="17.7109375" style="31" bestFit="1" customWidth="1"/>
    <col min="7430" max="7430" width="16.5703125" style="31" bestFit="1" customWidth="1"/>
    <col min="7431" max="7431" width="15.7109375" style="31" bestFit="1" customWidth="1"/>
    <col min="7432" max="7432" width="18.42578125" style="31" bestFit="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5.85546875" style="31" customWidth="1"/>
    <col min="7682" max="7682" width="50.7109375" style="31" customWidth="1"/>
    <col min="7683" max="7683" width="20.140625" style="31" customWidth="1"/>
    <col min="7684" max="7685" width="17.7109375" style="31" bestFit="1" customWidth="1"/>
    <col min="7686" max="7686" width="16.5703125" style="31" bestFit="1" customWidth="1"/>
    <col min="7687" max="7687" width="15.7109375" style="31" bestFit="1" customWidth="1"/>
    <col min="7688" max="7688" width="18.42578125" style="31" bestFit="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5.85546875" style="31" customWidth="1"/>
    <col min="7938" max="7938" width="50.7109375" style="31" customWidth="1"/>
    <col min="7939" max="7939" width="20.140625" style="31" customWidth="1"/>
    <col min="7940" max="7941" width="17.7109375" style="31" bestFit="1" customWidth="1"/>
    <col min="7942" max="7942" width="16.5703125" style="31" bestFit="1" customWidth="1"/>
    <col min="7943" max="7943" width="15.7109375" style="31" bestFit="1" customWidth="1"/>
    <col min="7944" max="7944" width="18.42578125" style="31" bestFit="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5.85546875" style="31" customWidth="1"/>
    <col min="8194" max="8194" width="50.7109375" style="31" customWidth="1"/>
    <col min="8195" max="8195" width="20.140625" style="31" customWidth="1"/>
    <col min="8196" max="8197" width="17.7109375" style="31" bestFit="1" customWidth="1"/>
    <col min="8198" max="8198" width="16.5703125" style="31" bestFit="1" customWidth="1"/>
    <col min="8199" max="8199" width="15.7109375" style="31" bestFit="1" customWidth="1"/>
    <col min="8200" max="8200" width="18.42578125" style="31" bestFit="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5.85546875" style="31" customWidth="1"/>
    <col min="8450" max="8450" width="50.7109375" style="31" customWidth="1"/>
    <col min="8451" max="8451" width="20.140625" style="31" customWidth="1"/>
    <col min="8452" max="8453" width="17.7109375" style="31" bestFit="1" customWidth="1"/>
    <col min="8454" max="8454" width="16.5703125" style="31" bestFit="1" customWidth="1"/>
    <col min="8455" max="8455" width="15.7109375" style="31" bestFit="1" customWidth="1"/>
    <col min="8456" max="8456" width="18.42578125" style="31" bestFit="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5.85546875" style="31" customWidth="1"/>
    <col min="8706" max="8706" width="50.7109375" style="31" customWidth="1"/>
    <col min="8707" max="8707" width="20.140625" style="31" customWidth="1"/>
    <col min="8708" max="8709" width="17.7109375" style="31" bestFit="1" customWidth="1"/>
    <col min="8710" max="8710" width="16.5703125" style="31" bestFit="1" customWidth="1"/>
    <col min="8711" max="8711" width="15.7109375" style="31" bestFit="1" customWidth="1"/>
    <col min="8712" max="8712" width="18.42578125" style="31" bestFit="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5.85546875" style="31" customWidth="1"/>
    <col min="8962" max="8962" width="50.7109375" style="31" customWidth="1"/>
    <col min="8963" max="8963" width="20.140625" style="31" customWidth="1"/>
    <col min="8964" max="8965" width="17.7109375" style="31" bestFit="1" customWidth="1"/>
    <col min="8966" max="8966" width="16.5703125" style="31" bestFit="1" customWidth="1"/>
    <col min="8967" max="8967" width="15.7109375" style="31" bestFit="1" customWidth="1"/>
    <col min="8968" max="8968" width="18.42578125" style="31" bestFit="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5.85546875" style="31" customWidth="1"/>
    <col min="9218" max="9218" width="50.7109375" style="31" customWidth="1"/>
    <col min="9219" max="9219" width="20.140625" style="31" customWidth="1"/>
    <col min="9220" max="9221" width="17.7109375" style="31" bestFit="1" customWidth="1"/>
    <col min="9222" max="9222" width="16.5703125" style="31" bestFit="1" customWidth="1"/>
    <col min="9223" max="9223" width="15.7109375" style="31" bestFit="1" customWidth="1"/>
    <col min="9224" max="9224" width="18.42578125" style="31" bestFit="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5.85546875" style="31" customWidth="1"/>
    <col min="9474" max="9474" width="50.7109375" style="31" customWidth="1"/>
    <col min="9475" max="9475" width="20.140625" style="31" customWidth="1"/>
    <col min="9476" max="9477" width="17.7109375" style="31" bestFit="1" customWidth="1"/>
    <col min="9478" max="9478" width="16.5703125" style="31" bestFit="1" customWidth="1"/>
    <col min="9479" max="9479" width="15.7109375" style="31" bestFit="1" customWidth="1"/>
    <col min="9480" max="9480" width="18.42578125" style="31" bestFit="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5.85546875" style="31" customWidth="1"/>
    <col min="9730" max="9730" width="50.7109375" style="31" customWidth="1"/>
    <col min="9731" max="9731" width="20.140625" style="31" customWidth="1"/>
    <col min="9732" max="9733" width="17.7109375" style="31" bestFit="1" customWidth="1"/>
    <col min="9734" max="9734" width="16.5703125" style="31" bestFit="1" customWidth="1"/>
    <col min="9735" max="9735" width="15.7109375" style="31" bestFit="1" customWidth="1"/>
    <col min="9736" max="9736" width="18.42578125" style="31" bestFit="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5.85546875" style="31" customWidth="1"/>
    <col min="9986" max="9986" width="50.7109375" style="31" customWidth="1"/>
    <col min="9987" max="9987" width="20.140625" style="31" customWidth="1"/>
    <col min="9988" max="9989" width="17.7109375" style="31" bestFit="1" customWidth="1"/>
    <col min="9990" max="9990" width="16.5703125" style="31" bestFit="1" customWidth="1"/>
    <col min="9991" max="9991" width="15.7109375" style="31" bestFit="1" customWidth="1"/>
    <col min="9992" max="9992" width="18.42578125" style="31" bestFit="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5.85546875" style="31" customWidth="1"/>
    <col min="10242" max="10242" width="50.7109375" style="31" customWidth="1"/>
    <col min="10243" max="10243" width="20.140625" style="31" customWidth="1"/>
    <col min="10244" max="10245" width="17.7109375" style="31" bestFit="1" customWidth="1"/>
    <col min="10246" max="10246" width="16.5703125" style="31" bestFit="1" customWidth="1"/>
    <col min="10247" max="10247" width="15.7109375" style="31" bestFit="1" customWidth="1"/>
    <col min="10248" max="10248" width="18.42578125" style="31" bestFit="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5.85546875" style="31" customWidth="1"/>
    <col min="10498" max="10498" width="50.7109375" style="31" customWidth="1"/>
    <col min="10499" max="10499" width="20.140625" style="31" customWidth="1"/>
    <col min="10500" max="10501" width="17.7109375" style="31" bestFit="1" customWidth="1"/>
    <col min="10502" max="10502" width="16.5703125" style="31" bestFit="1" customWidth="1"/>
    <col min="10503" max="10503" width="15.7109375" style="31" bestFit="1" customWidth="1"/>
    <col min="10504" max="10504" width="18.42578125" style="31" bestFit="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5.85546875" style="31" customWidth="1"/>
    <col min="10754" max="10754" width="50.7109375" style="31" customWidth="1"/>
    <col min="10755" max="10755" width="20.140625" style="31" customWidth="1"/>
    <col min="10756" max="10757" width="17.7109375" style="31" bestFit="1" customWidth="1"/>
    <col min="10758" max="10758" width="16.5703125" style="31" bestFit="1" customWidth="1"/>
    <col min="10759" max="10759" width="15.7109375" style="31" bestFit="1" customWidth="1"/>
    <col min="10760" max="10760" width="18.42578125" style="31" bestFit="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5.85546875" style="31" customWidth="1"/>
    <col min="11010" max="11010" width="50.7109375" style="31" customWidth="1"/>
    <col min="11011" max="11011" width="20.140625" style="31" customWidth="1"/>
    <col min="11012" max="11013" width="17.7109375" style="31" bestFit="1" customWidth="1"/>
    <col min="11014" max="11014" width="16.5703125" style="31" bestFit="1" customWidth="1"/>
    <col min="11015" max="11015" width="15.7109375" style="31" bestFit="1" customWidth="1"/>
    <col min="11016" max="11016" width="18.42578125" style="31" bestFit="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5.85546875" style="31" customWidth="1"/>
    <col min="11266" max="11266" width="50.7109375" style="31" customWidth="1"/>
    <col min="11267" max="11267" width="20.140625" style="31" customWidth="1"/>
    <col min="11268" max="11269" width="17.7109375" style="31" bestFit="1" customWidth="1"/>
    <col min="11270" max="11270" width="16.5703125" style="31" bestFit="1" customWidth="1"/>
    <col min="11271" max="11271" width="15.7109375" style="31" bestFit="1" customWidth="1"/>
    <col min="11272" max="11272" width="18.42578125" style="31" bestFit="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5.85546875" style="31" customWidth="1"/>
    <col min="11522" max="11522" width="50.7109375" style="31" customWidth="1"/>
    <col min="11523" max="11523" width="20.140625" style="31" customWidth="1"/>
    <col min="11524" max="11525" width="17.7109375" style="31" bestFit="1" customWidth="1"/>
    <col min="11526" max="11526" width="16.5703125" style="31" bestFit="1" customWidth="1"/>
    <col min="11527" max="11527" width="15.7109375" style="31" bestFit="1" customWidth="1"/>
    <col min="11528" max="11528" width="18.42578125" style="31" bestFit="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5.85546875" style="31" customWidth="1"/>
    <col min="11778" max="11778" width="50.7109375" style="31" customWidth="1"/>
    <col min="11779" max="11779" width="20.140625" style="31" customWidth="1"/>
    <col min="11780" max="11781" width="17.7109375" style="31" bestFit="1" customWidth="1"/>
    <col min="11782" max="11782" width="16.5703125" style="31" bestFit="1" customWidth="1"/>
    <col min="11783" max="11783" width="15.7109375" style="31" bestFit="1" customWidth="1"/>
    <col min="11784" max="11784" width="18.42578125" style="31" bestFit="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5.85546875" style="31" customWidth="1"/>
    <col min="12034" max="12034" width="50.7109375" style="31" customWidth="1"/>
    <col min="12035" max="12035" width="20.140625" style="31" customWidth="1"/>
    <col min="12036" max="12037" width="17.7109375" style="31" bestFit="1" customWidth="1"/>
    <col min="12038" max="12038" width="16.5703125" style="31" bestFit="1" customWidth="1"/>
    <col min="12039" max="12039" width="15.7109375" style="31" bestFit="1" customWidth="1"/>
    <col min="12040" max="12040" width="18.42578125" style="31" bestFit="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5.85546875" style="31" customWidth="1"/>
    <col min="12290" max="12290" width="50.7109375" style="31" customWidth="1"/>
    <col min="12291" max="12291" width="20.140625" style="31" customWidth="1"/>
    <col min="12292" max="12293" width="17.7109375" style="31" bestFit="1" customWidth="1"/>
    <col min="12294" max="12294" width="16.5703125" style="31" bestFit="1" customWidth="1"/>
    <col min="12295" max="12295" width="15.7109375" style="31" bestFit="1" customWidth="1"/>
    <col min="12296" max="12296" width="18.42578125" style="31" bestFit="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5.85546875" style="31" customWidth="1"/>
    <col min="12546" max="12546" width="50.7109375" style="31" customWidth="1"/>
    <col min="12547" max="12547" width="20.140625" style="31" customWidth="1"/>
    <col min="12548" max="12549" width="17.7109375" style="31" bestFit="1" customWidth="1"/>
    <col min="12550" max="12550" width="16.5703125" style="31" bestFit="1" customWidth="1"/>
    <col min="12551" max="12551" width="15.7109375" style="31" bestFit="1" customWidth="1"/>
    <col min="12552" max="12552" width="18.42578125" style="31" bestFit="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5.85546875" style="31" customWidth="1"/>
    <col min="12802" max="12802" width="50.7109375" style="31" customWidth="1"/>
    <col min="12803" max="12803" width="20.140625" style="31" customWidth="1"/>
    <col min="12804" max="12805" width="17.7109375" style="31" bestFit="1" customWidth="1"/>
    <col min="12806" max="12806" width="16.5703125" style="31" bestFit="1" customWidth="1"/>
    <col min="12807" max="12807" width="15.7109375" style="31" bestFit="1" customWidth="1"/>
    <col min="12808" max="12808" width="18.42578125" style="31" bestFit="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5.85546875" style="31" customWidth="1"/>
    <col min="13058" max="13058" width="50.7109375" style="31" customWidth="1"/>
    <col min="13059" max="13059" width="20.140625" style="31" customWidth="1"/>
    <col min="13060" max="13061" width="17.7109375" style="31" bestFit="1" customWidth="1"/>
    <col min="13062" max="13062" width="16.5703125" style="31" bestFit="1" customWidth="1"/>
    <col min="13063" max="13063" width="15.7109375" style="31" bestFit="1" customWidth="1"/>
    <col min="13064" max="13064" width="18.42578125" style="31" bestFit="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5.85546875" style="31" customWidth="1"/>
    <col min="13314" max="13314" width="50.7109375" style="31" customWidth="1"/>
    <col min="13315" max="13315" width="20.140625" style="31" customWidth="1"/>
    <col min="13316" max="13317" width="17.7109375" style="31" bestFit="1" customWidth="1"/>
    <col min="13318" max="13318" width="16.5703125" style="31" bestFit="1" customWidth="1"/>
    <col min="13319" max="13319" width="15.7109375" style="31" bestFit="1" customWidth="1"/>
    <col min="13320" max="13320" width="18.42578125" style="31" bestFit="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5.85546875" style="31" customWidth="1"/>
    <col min="13570" max="13570" width="50.7109375" style="31" customWidth="1"/>
    <col min="13571" max="13571" width="20.140625" style="31" customWidth="1"/>
    <col min="13572" max="13573" width="17.7109375" style="31" bestFit="1" customWidth="1"/>
    <col min="13574" max="13574" width="16.5703125" style="31" bestFit="1" customWidth="1"/>
    <col min="13575" max="13575" width="15.7109375" style="31" bestFit="1" customWidth="1"/>
    <col min="13576" max="13576" width="18.42578125" style="31" bestFit="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5.85546875" style="31" customWidth="1"/>
    <col min="13826" max="13826" width="50.7109375" style="31" customWidth="1"/>
    <col min="13827" max="13827" width="20.140625" style="31" customWidth="1"/>
    <col min="13828" max="13829" width="17.7109375" style="31" bestFit="1" customWidth="1"/>
    <col min="13830" max="13830" width="16.5703125" style="31" bestFit="1" customWidth="1"/>
    <col min="13831" max="13831" width="15.7109375" style="31" bestFit="1" customWidth="1"/>
    <col min="13832" max="13832" width="18.42578125" style="31" bestFit="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5.85546875" style="31" customWidth="1"/>
    <col min="14082" max="14082" width="50.7109375" style="31" customWidth="1"/>
    <col min="14083" max="14083" width="20.140625" style="31" customWidth="1"/>
    <col min="14084" max="14085" width="17.7109375" style="31" bestFit="1" customWidth="1"/>
    <col min="14086" max="14086" width="16.5703125" style="31" bestFit="1" customWidth="1"/>
    <col min="14087" max="14087" width="15.7109375" style="31" bestFit="1" customWidth="1"/>
    <col min="14088" max="14088" width="18.42578125" style="31" bestFit="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5.85546875" style="31" customWidth="1"/>
    <col min="14338" max="14338" width="50.7109375" style="31" customWidth="1"/>
    <col min="14339" max="14339" width="20.140625" style="31" customWidth="1"/>
    <col min="14340" max="14341" width="17.7109375" style="31" bestFit="1" customWidth="1"/>
    <col min="14342" max="14342" width="16.5703125" style="31" bestFit="1" customWidth="1"/>
    <col min="14343" max="14343" width="15.7109375" style="31" bestFit="1" customWidth="1"/>
    <col min="14344" max="14344" width="18.42578125" style="31" bestFit="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5.85546875" style="31" customWidth="1"/>
    <col min="14594" max="14594" width="50.7109375" style="31" customWidth="1"/>
    <col min="14595" max="14595" width="20.140625" style="31" customWidth="1"/>
    <col min="14596" max="14597" width="17.7109375" style="31" bestFit="1" customWidth="1"/>
    <col min="14598" max="14598" width="16.5703125" style="31" bestFit="1" customWidth="1"/>
    <col min="14599" max="14599" width="15.7109375" style="31" bestFit="1" customWidth="1"/>
    <col min="14600" max="14600" width="18.42578125" style="31" bestFit="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5.85546875" style="31" customWidth="1"/>
    <col min="14850" max="14850" width="50.7109375" style="31" customWidth="1"/>
    <col min="14851" max="14851" width="20.140625" style="31" customWidth="1"/>
    <col min="14852" max="14853" width="17.7109375" style="31" bestFit="1" customWidth="1"/>
    <col min="14854" max="14854" width="16.5703125" style="31" bestFit="1" customWidth="1"/>
    <col min="14855" max="14855" width="15.7109375" style="31" bestFit="1" customWidth="1"/>
    <col min="14856" max="14856" width="18.42578125" style="31" bestFit="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5.85546875" style="31" customWidth="1"/>
    <col min="15106" max="15106" width="50.7109375" style="31" customWidth="1"/>
    <col min="15107" max="15107" width="20.140625" style="31" customWidth="1"/>
    <col min="15108" max="15109" width="17.7109375" style="31" bestFit="1" customWidth="1"/>
    <col min="15110" max="15110" width="16.5703125" style="31" bestFit="1" customWidth="1"/>
    <col min="15111" max="15111" width="15.7109375" style="31" bestFit="1" customWidth="1"/>
    <col min="15112" max="15112" width="18.42578125" style="31" bestFit="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5.85546875" style="31" customWidth="1"/>
    <col min="15362" max="15362" width="50.7109375" style="31" customWidth="1"/>
    <col min="15363" max="15363" width="20.140625" style="31" customWidth="1"/>
    <col min="15364" max="15365" width="17.7109375" style="31" bestFit="1" customWidth="1"/>
    <col min="15366" max="15366" width="16.5703125" style="31" bestFit="1" customWidth="1"/>
    <col min="15367" max="15367" width="15.7109375" style="31" bestFit="1" customWidth="1"/>
    <col min="15368" max="15368" width="18.42578125" style="31" bestFit="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5.85546875" style="31" customWidth="1"/>
    <col min="15618" max="15618" width="50.7109375" style="31" customWidth="1"/>
    <col min="15619" max="15619" width="20.140625" style="31" customWidth="1"/>
    <col min="15620" max="15621" width="17.7109375" style="31" bestFit="1" customWidth="1"/>
    <col min="15622" max="15622" width="16.5703125" style="31" bestFit="1" customWidth="1"/>
    <col min="15623" max="15623" width="15.7109375" style="31" bestFit="1" customWidth="1"/>
    <col min="15624" max="15624" width="18.42578125" style="31" bestFit="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5.85546875" style="31" customWidth="1"/>
    <col min="15874" max="15874" width="50.7109375" style="31" customWidth="1"/>
    <col min="15875" max="15875" width="20.140625" style="31" customWidth="1"/>
    <col min="15876" max="15877" width="17.7109375" style="31" bestFit="1" customWidth="1"/>
    <col min="15878" max="15878" width="16.5703125" style="31" bestFit="1" customWidth="1"/>
    <col min="15879" max="15879" width="15.7109375" style="31" bestFit="1" customWidth="1"/>
    <col min="15880" max="15880" width="18.42578125" style="31" bestFit="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5.85546875" style="31" customWidth="1"/>
    <col min="16130" max="16130" width="50.7109375" style="31" customWidth="1"/>
    <col min="16131" max="16131" width="20.140625" style="31" customWidth="1"/>
    <col min="16132" max="16133" width="17.7109375" style="31" bestFit="1" customWidth="1"/>
    <col min="16134" max="16134" width="16.5703125" style="31" bestFit="1" customWidth="1"/>
    <col min="16135" max="16135" width="15.7109375" style="31" bestFit="1" customWidth="1"/>
    <col min="16136" max="16136" width="18.42578125" style="31" bestFit="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18" hidden="1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33"/>
      <c r="M1" s="133"/>
      <c r="N1" s="133"/>
      <c r="O1" s="133"/>
    </row>
    <row r="2" spans="1:15" ht="15.75" hidden="1" customHeight="1" x14ac:dyDescent="0.2">
      <c r="A2" s="339"/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133"/>
      <c r="M2" s="133"/>
      <c r="N2" s="133"/>
      <c r="O2" s="133"/>
    </row>
    <row r="3" spans="1:15" ht="18" hidden="1" customHeight="1" x14ac:dyDescent="0.2">
      <c r="A3" s="140"/>
      <c r="B3" s="140"/>
      <c r="C3" s="140"/>
      <c r="D3" s="140"/>
      <c r="E3" s="140"/>
      <c r="F3" s="140"/>
      <c r="G3" s="140"/>
      <c r="H3" s="140"/>
      <c r="I3" s="141"/>
      <c r="J3" s="141"/>
      <c r="K3" s="141"/>
      <c r="L3" s="133"/>
      <c r="M3" s="133"/>
      <c r="N3" s="133"/>
      <c r="O3" s="133"/>
    </row>
    <row r="4" spans="1:15" ht="18" x14ac:dyDescent="0.2">
      <c r="A4" s="140"/>
      <c r="B4" s="140"/>
      <c r="C4" s="140"/>
      <c r="D4" s="140"/>
      <c r="E4" s="140"/>
      <c r="F4" s="140"/>
      <c r="G4" s="140"/>
      <c r="H4" s="140"/>
      <c r="I4" s="141"/>
      <c r="J4" s="141"/>
      <c r="K4" s="141"/>
      <c r="L4" s="133"/>
      <c r="M4" s="133"/>
      <c r="N4" s="133"/>
      <c r="O4" s="133"/>
    </row>
    <row r="5" spans="1:15" ht="15.75" customHeight="1" x14ac:dyDescent="0.2">
      <c r="A5" s="339" t="s">
        <v>255</v>
      </c>
      <c r="B5" s="339"/>
      <c r="C5" s="339"/>
      <c r="D5" s="339"/>
      <c r="E5" s="339"/>
      <c r="F5" s="339"/>
      <c r="G5" s="339"/>
      <c r="H5" s="339"/>
      <c r="I5" s="37"/>
      <c r="J5" s="37"/>
      <c r="K5" s="37"/>
      <c r="L5" s="133"/>
      <c r="M5" s="133"/>
      <c r="N5" s="133"/>
      <c r="O5" s="133"/>
    </row>
    <row r="6" spans="1:15" ht="18" x14ac:dyDescent="0.2">
      <c r="A6" s="140"/>
      <c r="B6" s="140"/>
      <c r="C6" s="140"/>
      <c r="D6" s="140"/>
      <c r="E6" s="140"/>
      <c r="F6" s="140"/>
      <c r="G6" s="140"/>
      <c r="H6" s="140"/>
      <c r="I6" s="141"/>
      <c r="J6" s="141"/>
      <c r="K6" s="141"/>
      <c r="L6" s="133"/>
      <c r="M6" s="133"/>
      <c r="N6" s="133"/>
      <c r="O6" s="133"/>
    </row>
    <row r="7" spans="1:15" s="32" customFormat="1" ht="71.25" x14ac:dyDescent="0.25">
      <c r="A7" s="341" t="s">
        <v>3</v>
      </c>
      <c r="B7" s="341"/>
      <c r="C7" s="227" t="s">
        <v>558</v>
      </c>
      <c r="D7" s="227" t="s">
        <v>568</v>
      </c>
      <c r="E7" s="227" t="s">
        <v>567</v>
      </c>
      <c r="F7" s="227" t="s">
        <v>566</v>
      </c>
      <c r="G7" s="227" t="s">
        <v>256</v>
      </c>
      <c r="H7" s="227" t="s">
        <v>553</v>
      </c>
      <c r="I7" s="134"/>
      <c r="J7" s="134"/>
      <c r="K7" s="134"/>
      <c r="L7" s="134"/>
      <c r="M7" s="134"/>
      <c r="N7" s="134"/>
      <c r="O7" s="134"/>
    </row>
    <row r="8" spans="1:15" s="33" customFormat="1" x14ac:dyDescent="0.2">
      <c r="A8" s="340">
        <v>1</v>
      </c>
      <c r="B8" s="340"/>
      <c r="C8" s="147">
        <v>2</v>
      </c>
      <c r="D8" s="147">
        <v>3</v>
      </c>
      <c r="E8" s="147">
        <v>4.3333333333333304</v>
      </c>
      <c r="F8" s="147">
        <v>5.0833333333333304</v>
      </c>
      <c r="G8" s="147">
        <v>6</v>
      </c>
      <c r="H8" s="147">
        <v>7</v>
      </c>
      <c r="I8" s="136"/>
      <c r="J8" s="136"/>
      <c r="K8" s="136"/>
      <c r="L8" s="136"/>
      <c r="M8" s="135"/>
      <c r="N8" s="135"/>
      <c r="O8" s="135"/>
    </row>
    <row r="9" spans="1:15" ht="12.75" customHeight="1" x14ac:dyDescent="0.2">
      <c r="A9" s="148" t="s">
        <v>252</v>
      </c>
      <c r="B9" s="148" t="s">
        <v>25</v>
      </c>
      <c r="C9" s="149" t="s">
        <v>27</v>
      </c>
      <c r="D9" s="149" t="s">
        <v>27</v>
      </c>
      <c r="E9" s="149" t="s">
        <v>27</v>
      </c>
      <c r="F9" s="149" t="s">
        <v>27</v>
      </c>
      <c r="G9" s="149" t="s">
        <v>25</v>
      </c>
      <c r="H9" s="149" t="s">
        <v>25</v>
      </c>
      <c r="I9" s="144"/>
      <c r="J9" s="144"/>
      <c r="K9" s="144"/>
      <c r="L9" s="144"/>
      <c r="M9" s="145"/>
      <c r="N9" s="145"/>
      <c r="O9" s="145"/>
    </row>
    <row r="10" spans="1:15" x14ac:dyDescent="0.2">
      <c r="A10" s="191" t="s">
        <v>253</v>
      </c>
      <c r="B10" s="192" t="s">
        <v>25</v>
      </c>
      <c r="C10" s="195">
        <f t="shared" ref="C10:F11" si="0">+C11</f>
        <v>0</v>
      </c>
      <c r="D10" s="196">
        <f t="shared" si="0"/>
        <v>0</v>
      </c>
      <c r="E10" s="196">
        <f t="shared" si="0"/>
        <v>0</v>
      </c>
      <c r="F10" s="195">
        <f t="shared" si="0"/>
        <v>0</v>
      </c>
      <c r="G10" s="195" t="e">
        <f t="shared" ref="G10:G19" si="1">+F10/C10*100</f>
        <v>#DIV/0!</v>
      </c>
      <c r="H10" s="195" t="e">
        <f t="shared" ref="H10:H19" si="2">+F10/E10*100</f>
        <v>#DIV/0!</v>
      </c>
      <c r="I10" s="144"/>
      <c r="J10" s="144"/>
      <c r="K10" s="144"/>
      <c r="L10" s="144"/>
      <c r="M10" s="157"/>
      <c r="N10" s="157"/>
      <c r="O10" s="157"/>
    </row>
    <row r="11" spans="1:15" x14ac:dyDescent="0.2">
      <c r="A11" s="190" t="s">
        <v>56</v>
      </c>
      <c r="B11" s="168" t="s">
        <v>57</v>
      </c>
      <c r="C11" s="193">
        <f t="shared" si="0"/>
        <v>0</v>
      </c>
      <c r="D11" s="194">
        <f t="shared" si="0"/>
        <v>0</v>
      </c>
      <c r="E11" s="194">
        <f t="shared" si="0"/>
        <v>0</v>
      </c>
      <c r="F11" s="193">
        <f t="shared" si="0"/>
        <v>0</v>
      </c>
      <c r="G11" s="193" t="e">
        <f t="shared" si="1"/>
        <v>#DIV/0!</v>
      </c>
      <c r="H11" s="193" t="e">
        <f t="shared" si="2"/>
        <v>#DIV/0!</v>
      </c>
      <c r="I11" s="144"/>
      <c r="J11" s="144"/>
      <c r="K11" s="144"/>
      <c r="L11" s="144"/>
      <c r="M11" s="157"/>
      <c r="N11" s="157"/>
      <c r="O11" s="157"/>
    </row>
    <row r="12" spans="1:15" x14ac:dyDescent="0.2">
      <c r="A12" s="160" t="s">
        <v>59</v>
      </c>
      <c r="B12" s="146" t="s">
        <v>60</v>
      </c>
      <c r="C12" s="142">
        <v>0</v>
      </c>
      <c r="D12" s="143">
        <v>0</v>
      </c>
      <c r="E12" s="143">
        <v>0</v>
      </c>
      <c r="F12" s="142">
        <v>0</v>
      </c>
      <c r="G12" s="162" t="e">
        <f t="shared" si="1"/>
        <v>#DIV/0!</v>
      </c>
      <c r="H12" s="162" t="e">
        <f t="shared" si="2"/>
        <v>#DIV/0!</v>
      </c>
      <c r="I12" s="144"/>
      <c r="J12" s="144"/>
      <c r="K12" s="144"/>
      <c r="L12" s="144"/>
      <c r="M12" s="145"/>
      <c r="N12" s="145"/>
      <c r="O12" s="145"/>
    </row>
    <row r="13" spans="1:15" x14ac:dyDescent="0.2">
      <c r="A13" s="191" t="s">
        <v>503</v>
      </c>
      <c r="B13" s="192" t="s">
        <v>25</v>
      </c>
      <c r="C13" s="195">
        <f>+C14+C16+C18</f>
        <v>0</v>
      </c>
      <c r="D13" s="196">
        <f>+D14+D16+D18</f>
        <v>0</v>
      </c>
      <c r="E13" s="196">
        <f>+E14+E16+E18</f>
        <v>0</v>
      </c>
      <c r="F13" s="195">
        <f>+F14+F16+F18</f>
        <v>0</v>
      </c>
      <c r="G13" s="195" t="e">
        <f t="shared" si="1"/>
        <v>#DIV/0!</v>
      </c>
      <c r="H13" s="195" t="e">
        <f t="shared" si="2"/>
        <v>#DIV/0!</v>
      </c>
      <c r="I13" s="144"/>
      <c r="J13" s="144"/>
      <c r="K13" s="144"/>
      <c r="L13" s="144"/>
      <c r="M13" s="157"/>
      <c r="N13" s="157"/>
      <c r="O13" s="157"/>
    </row>
    <row r="14" spans="1:15" x14ac:dyDescent="0.2">
      <c r="A14" s="190" t="s">
        <v>77</v>
      </c>
      <c r="B14" s="168" t="s">
        <v>480</v>
      </c>
      <c r="C14" s="193">
        <f>+C15</f>
        <v>0</v>
      </c>
      <c r="D14" s="194">
        <f>+D15</f>
        <v>0</v>
      </c>
      <c r="E14" s="194">
        <f>+E15</f>
        <v>0</v>
      </c>
      <c r="F14" s="193">
        <f>+F15</f>
        <v>0</v>
      </c>
      <c r="G14" s="193" t="e">
        <f t="shared" si="1"/>
        <v>#DIV/0!</v>
      </c>
      <c r="H14" s="193" t="e">
        <f t="shared" si="2"/>
        <v>#DIV/0!</v>
      </c>
      <c r="I14" s="144"/>
      <c r="J14" s="144"/>
      <c r="K14" s="144"/>
      <c r="L14" s="144"/>
      <c r="M14" s="157"/>
      <c r="N14" s="157"/>
      <c r="O14" s="157"/>
    </row>
    <row r="15" spans="1:15" x14ac:dyDescent="0.2">
      <c r="A15" s="160" t="s">
        <v>79</v>
      </c>
      <c r="B15" s="146" t="s">
        <v>480</v>
      </c>
      <c r="C15" s="142">
        <v>0</v>
      </c>
      <c r="D15" s="143">
        <v>0</v>
      </c>
      <c r="E15" s="143">
        <v>0</v>
      </c>
      <c r="F15" s="142">
        <v>0</v>
      </c>
      <c r="G15" s="162" t="e">
        <f t="shared" si="1"/>
        <v>#DIV/0!</v>
      </c>
      <c r="H15" s="162" t="e">
        <f t="shared" si="2"/>
        <v>#DIV/0!</v>
      </c>
      <c r="I15" s="145"/>
      <c r="J15" s="145"/>
      <c r="K15" s="145"/>
      <c r="L15" s="145"/>
      <c r="M15" s="145"/>
      <c r="N15" s="145"/>
      <c r="O15" s="145"/>
    </row>
    <row r="16" spans="1:15" x14ac:dyDescent="0.2">
      <c r="A16" s="190" t="s">
        <v>56</v>
      </c>
      <c r="B16" s="168" t="s">
        <v>57</v>
      </c>
      <c r="C16" s="193">
        <f>+C17</f>
        <v>0</v>
      </c>
      <c r="D16" s="194">
        <f>+D17</f>
        <v>0</v>
      </c>
      <c r="E16" s="194">
        <f>+E17</f>
        <v>0</v>
      </c>
      <c r="F16" s="193">
        <f>+F17</f>
        <v>0</v>
      </c>
      <c r="G16" s="193" t="e">
        <f t="shared" si="1"/>
        <v>#DIV/0!</v>
      </c>
      <c r="H16" s="193" t="e">
        <f t="shared" si="2"/>
        <v>#DIV/0!</v>
      </c>
      <c r="I16" s="144"/>
      <c r="J16" s="144"/>
      <c r="K16" s="144"/>
      <c r="L16" s="144"/>
      <c r="M16" s="157"/>
      <c r="N16" s="157"/>
      <c r="O16" s="157"/>
    </row>
    <row r="17" spans="1:15" x14ac:dyDescent="0.2">
      <c r="A17" s="160" t="s">
        <v>59</v>
      </c>
      <c r="B17" s="146" t="s">
        <v>60</v>
      </c>
      <c r="C17" s="142">
        <v>0</v>
      </c>
      <c r="D17" s="143">
        <v>0</v>
      </c>
      <c r="E17" s="143">
        <v>0</v>
      </c>
      <c r="F17" s="142">
        <v>0</v>
      </c>
      <c r="G17" s="162" t="e">
        <f t="shared" si="1"/>
        <v>#DIV/0!</v>
      </c>
      <c r="H17" s="162" t="e">
        <f t="shared" si="2"/>
        <v>#DIV/0!</v>
      </c>
      <c r="I17" s="145"/>
      <c r="J17" s="145"/>
      <c r="K17" s="145"/>
      <c r="L17" s="145"/>
      <c r="M17" s="145"/>
      <c r="N17" s="145"/>
      <c r="O17" s="145"/>
    </row>
    <row r="18" spans="1:15" x14ac:dyDescent="0.2">
      <c r="A18" s="190" t="s">
        <v>61</v>
      </c>
      <c r="B18" s="168" t="s">
        <v>62</v>
      </c>
      <c r="C18" s="193">
        <f>+C19</f>
        <v>0</v>
      </c>
      <c r="D18" s="194">
        <f>+D19</f>
        <v>0</v>
      </c>
      <c r="E18" s="194">
        <f>+E19</f>
        <v>0</v>
      </c>
      <c r="F18" s="193">
        <f>+F19</f>
        <v>0</v>
      </c>
      <c r="G18" s="193" t="e">
        <f t="shared" si="1"/>
        <v>#DIV/0!</v>
      </c>
      <c r="H18" s="193" t="e">
        <f t="shared" si="2"/>
        <v>#DIV/0!</v>
      </c>
      <c r="I18" s="144"/>
      <c r="J18" s="144"/>
      <c r="K18" s="144"/>
      <c r="L18" s="144"/>
      <c r="M18" s="157"/>
      <c r="N18" s="157"/>
      <c r="O18" s="157"/>
    </row>
    <row r="19" spans="1:15" x14ac:dyDescent="0.2">
      <c r="A19" s="160" t="s">
        <v>72</v>
      </c>
      <c r="B19" s="146" t="s">
        <v>73</v>
      </c>
      <c r="C19" s="142">
        <v>0</v>
      </c>
      <c r="D19" s="143">
        <v>0</v>
      </c>
      <c r="E19" s="143">
        <v>0</v>
      </c>
      <c r="F19" s="142">
        <v>0</v>
      </c>
      <c r="G19" s="162" t="e">
        <f t="shared" si="1"/>
        <v>#DIV/0!</v>
      </c>
      <c r="H19" s="162" t="e">
        <f t="shared" si="2"/>
        <v>#DIV/0!</v>
      </c>
      <c r="I19" s="145"/>
      <c r="J19" s="145"/>
      <c r="K19" s="145"/>
      <c r="L19" s="145"/>
      <c r="M19" s="145"/>
      <c r="N19" s="145"/>
      <c r="O19" s="145"/>
    </row>
    <row r="22" spans="1:15" ht="15" x14ac:dyDescent="0.25">
      <c r="E22" s="214"/>
      <c r="F22" s="335" t="s">
        <v>556</v>
      </c>
      <c r="G22" s="335"/>
      <c r="H22" s="217"/>
    </row>
    <row r="23" spans="1:15" ht="15" x14ac:dyDescent="0.25">
      <c r="E23" s="214"/>
      <c r="F23" s="215"/>
      <c r="G23" s="216"/>
      <c r="H23" s="217"/>
    </row>
    <row r="24" spans="1:15" ht="15" x14ac:dyDescent="0.25">
      <c r="E24" s="335" t="s">
        <v>557</v>
      </c>
      <c r="F24" s="335"/>
      <c r="G24" s="335"/>
      <c r="H24" s="335"/>
    </row>
  </sheetData>
  <mergeCells count="6">
    <mergeCell ref="E24:H24"/>
    <mergeCell ref="A2:K2"/>
    <mergeCell ref="A8:B8"/>
    <mergeCell ref="A7:B7"/>
    <mergeCell ref="A5:H5"/>
    <mergeCell ref="F22:G22"/>
  </mergeCells>
  <pageMargins left="0.7" right="0.7" top="0.75" bottom="0.75" header="0.3" footer="0.3"/>
  <pageSetup paperSize="9" scale="9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FE474-A9A8-4A90-9117-6D5DB153FD3A}">
  <dimension ref="A1:I420"/>
  <sheetViews>
    <sheetView tabSelected="1" zoomScale="80" zoomScaleNormal="80" workbookViewId="0">
      <pane xSplit="3" ySplit="13" topLeftCell="D402" activePane="bottomRight" state="frozen"/>
      <selection pane="topRight" activeCell="D1" sqref="D1"/>
      <selection pane="bottomLeft" activeCell="A14" sqref="A14"/>
      <selection pane="bottomRight" activeCell="I388" sqref="I388"/>
    </sheetView>
  </sheetViews>
  <sheetFormatPr defaultRowHeight="15" x14ac:dyDescent="0.25"/>
  <cols>
    <col min="1" max="1" width="19.28515625" style="228" customWidth="1"/>
    <col min="2" max="2" width="57.42578125" style="228" customWidth="1"/>
    <col min="3" max="4" width="16.42578125" style="228" customWidth="1"/>
    <col min="5" max="5" width="16.42578125" style="273" customWidth="1"/>
    <col min="6" max="6" width="16.42578125" style="228" customWidth="1"/>
    <col min="7" max="7" width="9.140625" style="229"/>
    <col min="9" max="9" width="18.140625" customWidth="1"/>
  </cols>
  <sheetData>
    <row r="1" spans="1:6" x14ac:dyDescent="0.25">
      <c r="A1" s="344" t="s">
        <v>569</v>
      </c>
      <c r="B1" s="344"/>
      <c r="C1" s="344"/>
      <c r="D1" s="344"/>
    </row>
    <row r="2" spans="1:6" x14ac:dyDescent="0.25">
      <c r="A2" s="344" t="s">
        <v>570</v>
      </c>
      <c r="B2" s="344"/>
      <c r="C2" s="344"/>
      <c r="D2" s="344"/>
    </row>
    <row r="3" spans="1:6" x14ac:dyDescent="0.25">
      <c r="A3" s="344" t="s">
        <v>571</v>
      </c>
      <c r="B3" s="344"/>
      <c r="C3" s="344"/>
      <c r="D3" s="344"/>
    </row>
    <row r="4" spans="1:6" x14ac:dyDescent="0.25">
      <c r="A4" s="344" t="s">
        <v>572</v>
      </c>
      <c r="B4" s="344"/>
      <c r="C4" s="344"/>
      <c r="D4" s="344"/>
    </row>
    <row r="5" spans="1:6" x14ac:dyDescent="0.25">
      <c r="A5" s="344" t="s">
        <v>573</v>
      </c>
      <c r="B5" s="344"/>
      <c r="C5" s="344"/>
      <c r="D5" s="344"/>
    </row>
    <row r="6" spans="1:6" x14ac:dyDescent="0.25">
      <c r="A6" s="230"/>
      <c r="B6" s="230"/>
      <c r="C6" s="231"/>
      <c r="D6" s="231"/>
      <c r="E6" s="274"/>
    </row>
    <row r="7" spans="1:6" ht="18.75" x14ac:dyDescent="0.3">
      <c r="A7" s="343" t="s">
        <v>574</v>
      </c>
      <c r="B7" s="343"/>
      <c r="C7" s="343"/>
      <c r="D7" s="343"/>
      <c r="E7" s="343"/>
      <c r="F7" s="343"/>
    </row>
    <row r="8" spans="1:6" x14ac:dyDescent="0.25">
      <c r="A8" s="232"/>
      <c r="B8" s="232"/>
      <c r="C8" s="232"/>
      <c r="D8" s="232"/>
      <c r="E8" s="275"/>
    </row>
    <row r="9" spans="1:6" ht="38.25" x14ac:dyDescent="0.25">
      <c r="A9" s="233" t="s">
        <v>575</v>
      </c>
      <c r="B9" s="233" t="s">
        <v>576</v>
      </c>
      <c r="C9" s="234" t="s">
        <v>568</v>
      </c>
      <c r="D9" s="234" t="s">
        <v>567</v>
      </c>
      <c r="E9" s="234" t="s">
        <v>599</v>
      </c>
      <c r="F9" s="234" t="s">
        <v>554</v>
      </c>
    </row>
    <row r="10" spans="1:6" x14ac:dyDescent="0.25">
      <c r="A10" s="233"/>
      <c r="B10" s="233">
        <v>1</v>
      </c>
      <c r="C10" s="233">
        <v>2</v>
      </c>
      <c r="D10" s="233">
        <v>3</v>
      </c>
      <c r="E10" s="276">
        <v>4</v>
      </c>
      <c r="F10" s="233">
        <v>5</v>
      </c>
    </row>
    <row r="11" spans="1:6" ht="22.5" customHeight="1" x14ac:dyDescent="0.25">
      <c r="A11" s="249" t="s">
        <v>525</v>
      </c>
      <c r="B11" s="250" t="s">
        <v>598</v>
      </c>
      <c r="C11" s="251">
        <f>C12</f>
        <v>14216210.43</v>
      </c>
      <c r="D11" s="251">
        <f t="shared" ref="D11:E11" si="0">D12</f>
        <v>0</v>
      </c>
      <c r="E11" s="251">
        <f t="shared" si="0"/>
        <v>5971840.9000000004</v>
      </c>
      <c r="F11" s="290">
        <f>E11/C11*100</f>
        <v>42.007262972119641</v>
      </c>
    </row>
    <row r="12" spans="1:6" ht="22.5" customHeight="1" x14ac:dyDescent="0.25">
      <c r="A12" s="252" t="s">
        <v>199</v>
      </c>
      <c r="B12" s="253" t="s">
        <v>526</v>
      </c>
      <c r="C12" s="254">
        <f>C13</f>
        <v>14216210.43</v>
      </c>
      <c r="D12" s="254">
        <f t="shared" ref="D12:E12" si="1">D13</f>
        <v>0</v>
      </c>
      <c r="E12" s="254">
        <f t="shared" si="1"/>
        <v>5971840.9000000004</v>
      </c>
      <c r="F12" s="291">
        <f t="shared" ref="F12:F75" si="2">E12/C12*100</f>
        <v>42.007262972119641</v>
      </c>
    </row>
    <row r="13" spans="1:6" ht="22.5" customHeight="1" x14ac:dyDescent="0.25">
      <c r="A13" s="255" t="s">
        <v>527</v>
      </c>
      <c r="B13" s="256" t="s">
        <v>528</v>
      </c>
      <c r="C13" s="257">
        <f>C14+C15+C16</f>
        <v>14216210.43</v>
      </c>
      <c r="D13" s="257">
        <f t="shared" ref="D13:E13" si="3">D14+D15+D16</f>
        <v>0</v>
      </c>
      <c r="E13" s="257">
        <f t="shared" si="3"/>
        <v>5971840.9000000004</v>
      </c>
      <c r="F13" s="292">
        <f t="shared" si="2"/>
        <v>42.007262972119641</v>
      </c>
    </row>
    <row r="14" spans="1:6" ht="32.25" customHeight="1" x14ac:dyDescent="0.25">
      <c r="A14" s="258" t="s">
        <v>577</v>
      </c>
      <c r="B14" s="259" t="s">
        <v>529</v>
      </c>
      <c r="C14" s="235">
        <f>C18</f>
        <v>7567656</v>
      </c>
      <c r="D14" s="235"/>
      <c r="E14" s="277">
        <f>E18</f>
        <v>3415260.6700000009</v>
      </c>
      <c r="F14" s="293">
        <f t="shared" si="2"/>
        <v>45.12970290932887</v>
      </c>
    </row>
    <row r="15" spans="1:6" ht="45.75" customHeight="1" x14ac:dyDescent="0.25">
      <c r="A15" s="258" t="s">
        <v>578</v>
      </c>
      <c r="B15" s="260" t="s">
        <v>579</v>
      </c>
      <c r="C15" s="235">
        <f>C86</f>
        <v>249431.93</v>
      </c>
      <c r="D15" s="235"/>
      <c r="E15" s="277">
        <f>E86</f>
        <v>76190.100000000006</v>
      </c>
      <c r="F15" s="293">
        <f t="shared" si="2"/>
        <v>30.545447810150051</v>
      </c>
    </row>
    <row r="16" spans="1:6" ht="32.25" customHeight="1" x14ac:dyDescent="0.25">
      <c r="A16" s="258" t="s">
        <v>580</v>
      </c>
      <c r="B16" s="260" t="s">
        <v>581</v>
      </c>
      <c r="C16" s="235">
        <f>C105</f>
        <v>6399122.5</v>
      </c>
      <c r="D16" s="235"/>
      <c r="E16" s="277">
        <f>E105</f>
        <v>2480390.13</v>
      </c>
      <c r="F16" s="293">
        <f t="shared" si="2"/>
        <v>38.761410333995009</v>
      </c>
    </row>
    <row r="17" spans="1:6" x14ac:dyDescent="0.25">
      <c r="C17" s="228" t="s">
        <v>582</v>
      </c>
      <c r="E17" s="273" t="s">
        <v>582</v>
      </c>
      <c r="F17" s="294"/>
    </row>
    <row r="18" spans="1:6" ht="58.5" customHeight="1" x14ac:dyDescent="0.25">
      <c r="A18" s="236" t="s">
        <v>577</v>
      </c>
      <c r="B18" s="244" t="s">
        <v>529</v>
      </c>
      <c r="C18" s="278">
        <f t="shared" ref="C18" si="4">C19+C61+C73</f>
        <v>7567656</v>
      </c>
      <c r="D18" s="278"/>
      <c r="E18" s="278">
        <f>E19+E61+E73</f>
        <v>3415260.6700000009</v>
      </c>
      <c r="F18" s="295">
        <f t="shared" si="2"/>
        <v>45.12970290932887</v>
      </c>
    </row>
    <row r="19" spans="1:6" x14ac:dyDescent="0.25">
      <c r="A19" s="308"/>
      <c r="B19" s="309" t="s">
        <v>590</v>
      </c>
      <c r="C19" s="310">
        <f t="shared" ref="C19:E19" si="5">C20</f>
        <v>7371961</v>
      </c>
      <c r="D19" s="310"/>
      <c r="E19" s="311">
        <f t="shared" si="5"/>
        <v>3368990.6300000008</v>
      </c>
      <c r="F19" s="312">
        <f t="shared" si="2"/>
        <v>45.700060404551799</v>
      </c>
    </row>
    <row r="20" spans="1:6" x14ac:dyDescent="0.25">
      <c r="A20" s="238" t="s">
        <v>55</v>
      </c>
      <c r="B20" s="239" t="s">
        <v>583</v>
      </c>
      <c r="C20" s="240">
        <f>SUM(C21:C57)</f>
        <v>7371961</v>
      </c>
      <c r="D20" s="240"/>
      <c r="E20" s="279">
        <f>E21+E27+E50+E53+E55+E57+E6</f>
        <v>3368990.6300000008</v>
      </c>
      <c r="F20" s="296">
        <f t="shared" si="2"/>
        <v>45.700060404551799</v>
      </c>
    </row>
    <row r="21" spans="1:6" x14ac:dyDescent="0.25">
      <c r="A21" s="263" t="s">
        <v>79</v>
      </c>
      <c r="B21" s="303" t="s">
        <v>80</v>
      </c>
      <c r="C21" s="266">
        <v>6421851</v>
      </c>
      <c r="D21" s="301"/>
      <c r="E21" s="302">
        <f>SUM(E22:E26)</f>
        <v>2932796.3000000007</v>
      </c>
      <c r="F21" s="298">
        <f t="shared" si="2"/>
        <v>45.669018169372052</v>
      </c>
    </row>
    <row r="22" spans="1:6" x14ac:dyDescent="0.25">
      <c r="A22" s="241">
        <v>3111</v>
      </c>
      <c r="B22" s="262" t="s">
        <v>84</v>
      </c>
      <c r="C22" s="261"/>
      <c r="D22" s="243"/>
      <c r="E22" s="282">
        <v>2459956.62</v>
      </c>
      <c r="F22" s="297"/>
    </row>
    <row r="23" spans="1:6" x14ac:dyDescent="0.25">
      <c r="A23" s="241">
        <v>3113</v>
      </c>
      <c r="B23" s="262" t="s">
        <v>86</v>
      </c>
      <c r="C23" s="261"/>
      <c r="D23" s="243"/>
      <c r="E23" s="282">
        <v>917.45</v>
      </c>
      <c r="F23" s="297"/>
    </row>
    <row r="24" spans="1:6" x14ac:dyDescent="0.25">
      <c r="A24" s="241">
        <v>3114</v>
      </c>
      <c r="B24" s="262" t="s">
        <v>371</v>
      </c>
      <c r="C24" s="261"/>
      <c r="D24" s="243"/>
      <c r="E24" s="282">
        <v>727.14</v>
      </c>
      <c r="F24" s="297"/>
    </row>
    <row r="25" spans="1:6" x14ac:dyDescent="0.25">
      <c r="A25" s="241">
        <v>3121</v>
      </c>
      <c r="B25" s="262" t="s">
        <v>88</v>
      </c>
      <c r="C25" s="261"/>
      <c r="D25" s="243"/>
      <c r="E25" s="282">
        <v>64557.47</v>
      </c>
      <c r="F25" s="297"/>
    </row>
    <row r="26" spans="1:6" x14ac:dyDescent="0.25">
      <c r="A26" s="241">
        <v>3132</v>
      </c>
      <c r="B26" s="262" t="s">
        <v>93</v>
      </c>
      <c r="C26" s="261"/>
      <c r="D26" s="243"/>
      <c r="E26" s="282">
        <v>406637.62</v>
      </c>
      <c r="F26" s="297"/>
    </row>
    <row r="27" spans="1:6" x14ac:dyDescent="0.25">
      <c r="A27" s="263" t="s">
        <v>94</v>
      </c>
      <c r="B27" s="303" t="s">
        <v>95</v>
      </c>
      <c r="C27" s="266">
        <v>833110</v>
      </c>
      <c r="D27" s="301"/>
      <c r="E27" s="302">
        <f>SUM(E28:E49)</f>
        <v>411653.73</v>
      </c>
      <c r="F27" s="298">
        <f t="shared" si="2"/>
        <v>49.411689932902014</v>
      </c>
    </row>
    <row r="28" spans="1:6" x14ac:dyDescent="0.25">
      <c r="A28" s="271" t="s">
        <v>98</v>
      </c>
      <c r="B28" s="268" t="s">
        <v>99</v>
      </c>
      <c r="C28" s="269"/>
      <c r="D28" s="269"/>
      <c r="E28" s="282">
        <v>15168.69</v>
      </c>
      <c r="F28" s="299"/>
    </row>
    <row r="29" spans="1:6" x14ac:dyDescent="0.25">
      <c r="A29" s="271">
        <v>3212</v>
      </c>
      <c r="B29" s="268" t="s">
        <v>101</v>
      </c>
      <c r="C29" s="269"/>
      <c r="D29" s="269"/>
      <c r="E29" s="282">
        <v>67756.929999999993</v>
      </c>
      <c r="F29" s="299"/>
    </row>
    <row r="30" spans="1:6" x14ac:dyDescent="0.25">
      <c r="A30" s="271" t="s">
        <v>102</v>
      </c>
      <c r="B30" s="268" t="s">
        <v>103</v>
      </c>
      <c r="C30" s="269"/>
      <c r="D30" s="269"/>
      <c r="E30" s="282">
        <v>6325.6</v>
      </c>
      <c r="F30" s="299"/>
    </row>
    <row r="31" spans="1:6" x14ac:dyDescent="0.25">
      <c r="A31" s="271" t="s">
        <v>108</v>
      </c>
      <c r="B31" s="268" t="s">
        <v>109</v>
      </c>
      <c r="C31" s="269"/>
      <c r="D31" s="269"/>
      <c r="E31" s="282">
        <v>10236.85</v>
      </c>
      <c r="F31" s="299"/>
    </row>
    <row r="32" spans="1:6" x14ac:dyDescent="0.25">
      <c r="A32" s="271">
        <v>3223</v>
      </c>
      <c r="B32" s="268" t="s">
        <v>111</v>
      </c>
      <c r="C32" s="269"/>
      <c r="D32" s="269"/>
      <c r="E32" s="282">
        <v>56752.03</v>
      </c>
      <c r="F32" s="299"/>
    </row>
    <row r="33" spans="1:6" x14ac:dyDescent="0.25">
      <c r="A33" s="271" t="s">
        <v>112</v>
      </c>
      <c r="B33" s="268" t="s">
        <v>113</v>
      </c>
      <c r="C33" s="269"/>
      <c r="D33" s="269"/>
      <c r="E33" s="282">
        <v>7956.39</v>
      </c>
      <c r="F33" s="299"/>
    </row>
    <row r="34" spans="1:6" x14ac:dyDescent="0.25">
      <c r="A34" s="271">
        <v>3227</v>
      </c>
      <c r="B34" s="268" t="s">
        <v>117</v>
      </c>
      <c r="C34" s="269"/>
      <c r="D34" s="269"/>
      <c r="E34" s="282">
        <v>1012.51</v>
      </c>
      <c r="F34" s="299"/>
    </row>
    <row r="35" spans="1:6" x14ac:dyDescent="0.25">
      <c r="A35" s="271" t="s">
        <v>120</v>
      </c>
      <c r="B35" s="268" t="s">
        <v>121</v>
      </c>
      <c r="C35" s="269"/>
      <c r="D35" s="269"/>
      <c r="E35" s="282">
        <v>6550.7</v>
      </c>
      <c r="F35" s="299"/>
    </row>
    <row r="36" spans="1:6" x14ac:dyDescent="0.25">
      <c r="A36" s="271">
        <v>3232</v>
      </c>
      <c r="B36" s="268" t="s">
        <v>123</v>
      </c>
      <c r="C36" s="269"/>
      <c r="D36" s="269"/>
      <c r="E36" s="282">
        <v>29599.97</v>
      </c>
      <c r="F36" s="299"/>
    </row>
    <row r="37" spans="1:6" x14ac:dyDescent="0.25">
      <c r="A37" s="271">
        <v>3233</v>
      </c>
      <c r="B37" s="268" t="s">
        <v>125</v>
      </c>
      <c r="C37" s="269"/>
      <c r="D37" s="269"/>
      <c r="E37" s="282">
        <v>41790.800000000003</v>
      </c>
      <c r="F37" s="299"/>
    </row>
    <row r="38" spans="1:6" x14ac:dyDescent="0.25">
      <c r="A38" s="271" t="s">
        <v>126</v>
      </c>
      <c r="B38" s="268" t="s">
        <v>127</v>
      </c>
      <c r="C38" s="269"/>
      <c r="D38" s="269"/>
      <c r="E38" s="282">
        <v>9371.1</v>
      </c>
      <c r="F38" s="299"/>
    </row>
    <row r="39" spans="1:6" x14ac:dyDescent="0.25">
      <c r="A39" s="271" t="s">
        <v>128</v>
      </c>
      <c r="B39" s="268" t="s">
        <v>129</v>
      </c>
      <c r="C39" s="269"/>
      <c r="D39" s="269"/>
      <c r="E39" s="282">
        <v>17045.7</v>
      </c>
      <c r="F39" s="299"/>
    </row>
    <row r="40" spans="1:6" x14ac:dyDescent="0.25">
      <c r="A40" s="271">
        <v>3236</v>
      </c>
      <c r="B40" s="268" t="s">
        <v>131</v>
      </c>
      <c r="C40" s="269"/>
      <c r="D40" s="269"/>
      <c r="E40" s="282">
        <v>55.67</v>
      </c>
      <c r="F40" s="299"/>
    </row>
    <row r="41" spans="1:6" x14ac:dyDescent="0.25">
      <c r="A41" s="271" t="s">
        <v>132</v>
      </c>
      <c r="B41" s="268" t="s">
        <v>133</v>
      </c>
      <c r="C41" s="269"/>
      <c r="D41" s="269"/>
      <c r="E41" s="282">
        <v>76887.5</v>
      </c>
      <c r="F41" s="299"/>
    </row>
    <row r="42" spans="1:6" x14ac:dyDescent="0.25">
      <c r="A42" s="271">
        <v>3238</v>
      </c>
      <c r="B42" s="268" t="s">
        <v>135</v>
      </c>
      <c r="C42" s="269"/>
      <c r="D42" s="269"/>
      <c r="E42" s="282">
        <v>95.33</v>
      </c>
      <c r="F42" s="299"/>
    </row>
    <row r="43" spans="1:6" x14ac:dyDescent="0.25">
      <c r="A43" s="271" t="s">
        <v>136</v>
      </c>
      <c r="B43" s="268" t="s">
        <v>137</v>
      </c>
      <c r="C43" s="269"/>
      <c r="D43" s="269"/>
      <c r="E43" s="282">
        <v>23708.73</v>
      </c>
      <c r="F43" s="299"/>
    </row>
    <row r="44" spans="1:6" x14ac:dyDescent="0.25">
      <c r="A44" s="271" t="s">
        <v>140</v>
      </c>
      <c r="B44" s="268" t="s">
        <v>139</v>
      </c>
      <c r="C44" s="269"/>
      <c r="D44" s="269"/>
      <c r="E44" s="282">
        <v>5349.52</v>
      </c>
      <c r="F44" s="299"/>
    </row>
    <row r="45" spans="1:6" x14ac:dyDescent="0.25">
      <c r="A45" s="271">
        <v>3292</v>
      </c>
      <c r="B45" s="268" t="s">
        <v>146</v>
      </c>
      <c r="C45" s="269"/>
      <c r="D45" s="269"/>
      <c r="E45" s="282">
        <v>931.78</v>
      </c>
      <c r="F45" s="299"/>
    </row>
    <row r="46" spans="1:6" x14ac:dyDescent="0.25">
      <c r="A46" s="271" t="s">
        <v>147</v>
      </c>
      <c r="B46" s="268" t="s">
        <v>148</v>
      </c>
      <c r="C46" s="269"/>
      <c r="D46" s="269"/>
      <c r="E46" s="282">
        <v>12967.24</v>
      </c>
      <c r="F46" s="299"/>
    </row>
    <row r="47" spans="1:6" x14ac:dyDescent="0.25">
      <c r="A47" s="271" t="s">
        <v>149</v>
      </c>
      <c r="B47" s="268" t="s">
        <v>150</v>
      </c>
      <c r="C47" s="269"/>
      <c r="D47" s="269"/>
      <c r="E47" s="282">
        <v>9635.16</v>
      </c>
      <c r="F47" s="299"/>
    </row>
    <row r="48" spans="1:6" x14ac:dyDescent="0.25">
      <c r="A48" s="271">
        <v>3295</v>
      </c>
      <c r="B48" s="268" t="s">
        <v>152</v>
      </c>
      <c r="C48" s="269"/>
      <c r="D48" s="269"/>
      <c r="E48" s="282">
        <v>154.66999999999999</v>
      </c>
      <c r="F48" s="299"/>
    </row>
    <row r="49" spans="1:6" x14ac:dyDescent="0.25">
      <c r="A49" s="271" t="s">
        <v>155</v>
      </c>
      <c r="B49" s="268" t="s">
        <v>142</v>
      </c>
      <c r="C49" s="269"/>
      <c r="D49" s="269"/>
      <c r="E49" s="282">
        <v>12300.86</v>
      </c>
      <c r="F49" s="299"/>
    </row>
    <row r="50" spans="1:6" x14ac:dyDescent="0.25">
      <c r="A50" s="263">
        <v>34</v>
      </c>
      <c r="B50" s="303" t="s">
        <v>157</v>
      </c>
      <c r="C50" s="266">
        <v>8000</v>
      </c>
      <c r="D50" s="301"/>
      <c r="E50" s="302">
        <f>SUM(E51:E52)</f>
        <v>3305.44</v>
      </c>
      <c r="F50" s="298">
        <f t="shared" si="2"/>
        <v>41.317999999999998</v>
      </c>
    </row>
    <row r="51" spans="1:6" x14ac:dyDescent="0.25">
      <c r="A51" s="271">
        <v>3431</v>
      </c>
      <c r="B51" s="304" t="s">
        <v>161</v>
      </c>
      <c r="C51" s="270"/>
      <c r="D51" s="305"/>
      <c r="E51" s="307">
        <v>3299.41</v>
      </c>
      <c r="F51" s="299"/>
    </row>
    <row r="52" spans="1:6" x14ac:dyDescent="0.25">
      <c r="A52" s="271">
        <v>3432</v>
      </c>
      <c r="B52" s="304" t="s">
        <v>605</v>
      </c>
      <c r="C52" s="270"/>
      <c r="D52" s="305"/>
      <c r="E52" s="307">
        <v>6.03</v>
      </c>
      <c r="F52" s="299"/>
    </row>
    <row r="53" spans="1:6" x14ac:dyDescent="0.25">
      <c r="A53" s="263">
        <v>37</v>
      </c>
      <c r="B53" s="303" t="s">
        <v>200</v>
      </c>
      <c r="C53" s="266">
        <v>6000</v>
      </c>
      <c r="D53" s="301"/>
      <c r="E53" s="302">
        <f>SUM(E54)</f>
        <v>1775.5</v>
      </c>
      <c r="F53" s="298">
        <f t="shared" si="2"/>
        <v>29.591666666666665</v>
      </c>
    </row>
    <row r="54" spans="1:6" x14ac:dyDescent="0.25">
      <c r="A54" s="271">
        <v>3721</v>
      </c>
      <c r="B54" s="304" t="s">
        <v>200</v>
      </c>
      <c r="C54" s="270"/>
      <c r="D54" s="305"/>
      <c r="E54" s="307">
        <v>1775.5</v>
      </c>
      <c r="F54" s="299"/>
    </row>
    <row r="55" spans="1:6" x14ac:dyDescent="0.25">
      <c r="A55" s="263">
        <v>38</v>
      </c>
      <c r="B55" s="303" t="s">
        <v>206</v>
      </c>
      <c r="C55" s="266">
        <v>0</v>
      </c>
      <c r="D55" s="301"/>
      <c r="E55" s="302">
        <f>SUM(E56)</f>
        <v>2242</v>
      </c>
      <c r="F55" s="298" t="s">
        <v>552</v>
      </c>
    </row>
    <row r="56" spans="1:6" x14ac:dyDescent="0.25">
      <c r="A56" s="271">
        <v>3811</v>
      </c>
      <c r="B56" s="304" t="s">
        <v>210</v>
      </c>
      <c r="C56" s="270"/>
      <c r="D56" s="305"/>
      <c r="E56" s="307">
        <v>2242</v>
      </c>
      <c r="F56" s="299"/>
    </row>
    <row r="57" spans="1:6" x14ac:dyDescent="0.25">
      <c r="A57" s="263">
        <v>42</v>
      </c>
      <c r="B57" s="303" t="s">
        <v>230</v>
      </c>
      <c r="C57" s="266">
        <v>103000</v>
      </c>
      <c r="D57" s="301"/>
      <c r="E57" s="302">
        <f>SUM(E58:E60)</f>
        <v>17217.66</v>
      </c>
      <c r="F57" s="298">
        <f t="shared" si="2"/>
        <v>16.716174757281554</v>
      </c>
    </row>
    <row r="58" spans="1:6" x14ac:dyDescent="0.25">
      <c r="A58" s="271">
        <v>4221</v>
      </c>
      <c r="B58" s="304" t="s">
        <v>238</v>
      </c>
      <c r="C58" s="270"/>
      <c r="D58" s="305"/>
      <c r="E58" s="307">
        <v>11881.35</v>
      </c>
      <c r="F58" s="299"/>
    </row>
    <row r="59" spans="1:6" x14ac:dyDescent="0.25">
      <c r="A59" s="271">
        <v>4222</v>
      </c>
      <c r="B59" s="304" t="s">
        <v>432</v>
      </c>
      <c r="C59" s="270"/>
      <c r="D59" s="305"/>
      <c r="E59" s="307">
        <v>4219.2</v>
      </c>
      <c r="F59" s="299"/>
    </row>
    <row r="60" spans="1:6" x14ac:dyDescent="0.25">
      <c r="A60" s="271">
        <v>4223</v>
      </c>
      <c r="B60" s="304" t="s">
        <v>434</v>
      </c>
      <c r="C60" s="270"/>
      <c r="D60" s="305"/>
      <c r="E60" s="307">
        <v>1117.1099999999999</v>
      </c>
      <c r="F60" s="299"/>
    </row>
    <row r="61" spans="1:6" x14ac:dyDescent="0.25">
      <c r="A61" s="308"/>
      <c r="B61" s="309" t="s">
        <v>610</v>
      </c>
      <c r="C61" s="310">
        <f>C62</f>
        <v>146986</v>
      </c>
      <c r="D61" s="310"/>
      <c r="E61" s="311">
        <f t="shared" ref="E61" si="6">E62</f>
        <v>7909.57</v>
      </c>
      <c r="F61" s="312">
        <f t="shared" si="2"/>
        <v>5.3811723565509642</v>
      </c>
    </row>
    <row r="62" spans="1:6" x14ac:dyDescent="0.25">
      <c r="A62" s="238" t="s">
        <v>55</v>
      </c>
      <c r="B62" s="239" t="s">
        <v>583</v>
      </c>
      <c r="C62" s="240">
        <f>C63+C66+C71</f>
        <v>146986</v>
      </c>
      <c r="D62" s="240"/>
      <c r="E62" s="279">
        <f>E63+E66+E71</f>
        <v>7909.57</v>
      </c>
      <c r="F62" s="296">
        <f t="shared" si="2"/>
        <v>5.3811723565509642</v>
      </c>
    </row>
    <row r="63" spans="1:6" x14ac:dyDescent="0.25">
      <c r="A63" s="263" t="s">
        <v>79</v>
      </c>
      <c r="B63" s="303" t="s">
        <v>80</v>
      </c>
      <c r="C63" s="266">
        <v>0</v>
      </c>
      <c r="D63" s="301"/>
      <c r="E63" s="302">
        <f>SUM(E64:E65)</f>
        <v>101.25</v>
      </c>
      <c r="F63" s="298" t="s">
        <v>552</v>
      </c>
    </row>
    <row r="64" spans="1:6" x14ac:dyDescent="0.25">
      <c r="A64" s="241">
        <v>3111</v>
      </c>
      <c r="B64" s="262" t="s">
        <v>84</v>
      </c>
      <c r="C64" s="261"/>
      <c r="D64" s="243"/>
      <c r="E64" s="280">
        <v>86.91</v>
      </c>
      <c r="F64" s="297"/>
    </row>
    <row r="65" spans="1:6" x14ac:dyDescent="0.25">
      <c r="A65" s="241">
        <v>3132</v>
      </c>
      <c r="B65" s="262" t="s">
        <v>93</v>
      </c>
      <c r="C65" s="261"/>
      <c r="D65" s="243"/>
      <c r="E65" s="280">
        <v>14.34</v>
      </c>
      <c r="F65" s="297"/>
    </row>
    <row r="66" spans="1:6" x14ac:dyDescent="0.25">
      <c r="A66" s="263" t="s">
        <v>94</v>
      </c>
      <c r="B66" s="264" t="s">
        <v>95</v>
      </c>
      <c r="C66" s="265">
        <v>136986</v>
      </c>
      <c r="D66" s="265"/>
      <c r="E66" s="281">
        <f>SUM(E67:E70)</f>
        <v>1157.6999999999998</v>
      </c>
      <c r="F66" s="298">
        <f t="shared" si="2"/>
        <v>0.84512285927029018</v>
      </c>
    </row>
    <row r="67" spans="1:6" x14ac:dyDescent="0.25">
      <c r="A67" s="271">
        <v>3211</v>
      </c>
      <c r="B67" s="268" t="s">
        <v>99</v>
      </c>
      <c r="C67" s="269"/>
      <c r="D67" s="269"/>
      <c r="E67" s="282">
        <v>601.88</v>
      </c>
      <c r="F67" s="299"/>
    </row>
    <row r="68" spans="1:6" x14ac:dyDescent="0.25">
      <c r="A68" s="271">
        <v>3235</v>
      </c>
      <c r="B68" s="268" t="s">
        <v>129</v>
      </c>
      <c r="C68" s="269"/>
      <c r="D68" s="269"/>
      <c r="E68" s="282">
        <v>137</v>
      </c>
      <c r="F68" s="299"/>
    </row>
    <row r="69" spans="1:6" x14ac:dyDescent="0.25">
      <c r="A69" s="271">
        <v>3237</v>
      </c>
      <c r="B69" s="268" t="s">
        <v>133</v>
      </c>
      <c r="C69" s="269"/>
      <c r="D69" s="269"/>
      <c r="E69" s="282">
        <v>238.44</v>
      </c>
      <c r="F69" s="299"/>
    </row>
    <row r="70" spans="1:6" x14ac:dyDescent="0.25">
      <c r="A70" s="271">
        <v>3293</v>
      </c>
      <c r="B70" s="268" t="s">
        <v>148</v>
      </c>
      <c r="C70" s="269"/>
      <c r="D70" s="269"/>
      <c r="E70" s="282">
        <v>180.38</v>
      </c>
      <c r="F70" s="299"/>
    </row>
    <row r="71" spans="1:6" x14ac:dyDescent="0.25">
      <c r="A71" s="263" t="s">
        <v>229</v>
      </c>
      <c r="B71" s="264" t="s">
        <v>230</v>
      </c>
      <c r="C71" s="265">
        <f>SUM(C72)</f>
        <v>10000</v>
      </c>
      <c r="D71" s="265"/>
      <c r="E71" s="281">
        <f>SUM(E72)</f>
        <v>6650.62</v>
      </c>
      <c r="F71" s="298" t="s">
        <v>552</v>
      </c>
    </row>
    <row r="72" spans="1:6" x14ac:dyDescent="0.25">
      <c r="A72" s="271">
        <v>4221</v>
      </c>
      <c r="B72" s="304" t="s">
        <v>238</v>
      </c>
      <c r="C72" s="270">
        <v>10000</v>
      </c>
      <c r="D72" s="305"/>
      <c r="E72" s="307">
        <v>6650.62</v>
      </c>
      <c r="F72" s="306"/>
    </row>
    <row r="73" spans="1:6" x14ac:dyDescent="0.25">
      <c r="A73" s="308"/>
      <c r="B73" s="309" t="s">
        <v>609</v>
      </c>
      <c r="C73" s="310">
        <f t="shared" ref="C73:E73" si="7">C74</f>
        <v>48709</v>
      </c>
      <c r="D73" s="310"/>
      <c r="E73" s="311">
        <f t="shared" si="7"/>
        <v>38360.47</v>
      </c>
      <c r="F73" s="312">
        <f t="shared" si="2"/>
        <v>78.754378041019109</v>
      </c>
    </row>
    <row r="74" spans="1:6" x14ac:dyDescent="0.25">
      <c r="A74" s="238" t="s">
        <v>55</v>
      </c>
      <c r="B74" s="239" t="s">
        <v>583</v>
      </c>
      <c r="C74" s="240">
        <f>C75</f>
        <v>48709</v>
      </c>
      <c r="D74" s="240"/>
      <c r="E74" s="279">
        <f>E75</f>
        <v>38360.47</v>
      </c>
      <c r="F74" s="296">
        <f t="shared" si="2"/>
        <v>78.754378041019109</v>
      </c>
    </row>
    <row r="75" spans="1:6" x14ac:dyDescent="0.25">
      <c r="A75" s="263" t="s">
        <v>94</v>
      </c>
      <c r="B75" s="264" t="s">
        <v>95</v>
      </c>
      <c r="C75" s="265">
        <v>48709</v>
      </c>
      <c r="D75" s="265"/>
      <c r="E75" s="281">
        <f>SUM(E76:E85)</f>
        <v>38360.47</v>
      </c>
      <c r="F75" s="298">
        <f t="shared" si="2"/>
        <v>78.754378041019109</v>
      </c>
    </row>
    <row r="76" spans="1:6" x14ac:dyDescent="0.25">
      <c r="A76" s="271">
        <v>3211</v>
      </c>
      <c r="B76" s="268" t="s">
        <v>99</v>
      </c>
      <c r="C76" s="269"/>
      <c r="D76" s="269"/>
      <c r="E76" s="282">
        <v>823.53</v>
      </c>
      <c r="F76" s="299"/>
    </row>
    <row r="77" spans="1:6" x14ac:dyDescent="0.25">
      <c r="A77" s="271">
        <v>3213</v>
      </c>
      <c r="B77" s="268" t="s">
        <v>103</v>
      </c>
      <c r="C77" s="269"/>
      <c r="D77" s="269"/>
      <c r="E77" s="282">
        <v>900</v>
      </c>
      <c r="F77" s="299"/>
    </row>
    <row r="78" spans="1:6" x14ac:dyDescent="0.25">
      <c r="A78" s="271">
        <v>3223</v>
      </c>
      <c r="B78" s="268" t="s">
        <v>111</v>
      </c>
      <c r="C78" s="269"/>
      <c r="D78" s="269"/>
      <c r="E78" s="282">
        <v>110.05</v>
      </c>
      <c r="F78" s="299"/>
    </row>
    <row r="79" spans="1:6" x14ac:dyDescent="0.25">
      <c r="A79" s="271">
        <v>3231</v>
      </c>
      <c r="B79" s="268" t="s">
        <v>121</v>
      </c>
      <c r="C79" s="269"/>
      <c r="D79" s="269"/>
      <c r="E79" s="282">
        <v>420</v>
      </c>
      <c r="F79" s="299"/>
    </row>
    <row r="80" spans="1:6" x14ac:dyDescent="0.25">
      <c r="A80" s="271">
        <v>3235</v>
      </c>
      <c r="B80" s="268" t="s">
        <v>129</v>
      </c>
      <c r="C80" s="269"/>
      <c r="D80" s="269"/>
      <c r="E80" s="282"/>
      <c r="F80" s="299"/>
    </row>
    <row r="81" spans="1:6" x14ac:dyDescent="0.25">
      <c r="A81" s="271">
        <v>3237</v>
      </c>
      <c r="B81" s="268" t="s">
        <v>133</v>
      </c>
      <c r="C81" s="269"/>
      <c r="D81" s="269"/>
      <c r="E81" s="282">
        <v>1847.2</v>
      </c>
      <c r="F81" s="299"/>
    </row>
    <row r="82" spans="1:6" x14ac:dyDescent="0.25">
      <c r="A82" s="271">
        <v>3239</v>
      </c>
      <c r="B82" s="268" t="s">
        <v>137</v>
      </c>
      <c r="C82" s="269"/>
      <c r="D82" s="269"/>
      <c r="E82" s="282">
        <v>29919.5</v>
      </c>
      <c r="F82" s="299"/>
    </row>
    <row r="83" spans="1:6" x14ac:dyDescent="0.25">
      <c r="A83" s="271">
        <v>3241</v>
      </c>
      <c r="B83" s="268" t="s">
        <v>139</v>
      </c>
      <c r="C83" s="269"/>
      <c r="D83" s="269"/>
      <c r="E83" s="282">
        <v>193.19</v>
      </c>
      <c r="F83" s="299"/>
    </row>
    <row r="84" spans="1:6" x14ac:dyDescent="0.25">
      <c r="A84" s="271">
        <v>3293</v>
      </c>
      <c r="B84" s="268" t="s">
        <v>148</v>
      </c>
      <c r="C84" s="269"/>
      <c r="D84" s="269"/>
      <c r="E84" s="282">
        <v>157</v>
      </c>
      <c r="F84" s="299"/>
    </row>
    <row r="85" spans="1:6" x14ac:dyDescent="0.25">
      <c r="A85" s="271">
        <v>3299</v>
      </c>
      <c r="B85" s="268" t="s">
        <v>142</v>
      </c>
      <c r="C85" s="269"/>
      <c r="D85" s="269"/>
      <c r="E85" s="282">
        <v>3990</v>
      </c>
      <c r="F85" s="299"/>
    </row>
    <row r="86" spans="1:6" ht="58.5" customHeight="1" x14ac:dyDescent="0.25">
      <c r="A86" s="236" t="s">
        <v>578</v>
      </c>
      <c r="B86" s="244" t="s">
        <v>579</v>
      </c>
      <c r="C86" s="237">
        <f>C87</f>
        <v>249431.93</v>
      </c>
      <c r="D86" s="237"/>
      <c r="E86" s="278">
        <f>E87</f>
        <v>76190.100000000006</v>
      </c>
      <c r="F86" s="295">
        <f t="shared" ref="F86:F139" si="8">E86/C86*100</f>
        <v>30.545447810150051</v>
      </c>
    </row>
    <row r="87" spans="1:6" x14ac:dyDescent="0.25">
      <c r="A87" s="308"/>
      <c r="B87" s="309" t="s">
        <v>591</v>
      </c>
      <c r="C87" s="310">
        <f t="shared" ref="C87" si="9">C88</f>
        <v>249431.93</v>
      </c>
      <c r="D87" s="310"/>
      <c r="E87" s="311">
        <f t="shared" ref="E87" si="10">E88</f>
        <v>76190.100000000006</v>
      </c>
      <c r="F87" s="312">
        <f t="shared" si="8"/>
        <v>30.545447810150051</v>
      </c>
    </row>
    <row r="88" spans="1:6" x14ac:dyDescent="0.25">
      <c r="A88" s="238">
        <v>58100</v>
      </c>
      <c r="B88" s="239" t="s">
        <v>587</v>
      </c>
      <c r="C88" s="240">
        <f>SUM(C89:C102)</f>
        <v>249431.93</v>
      </c>
      <c r="D88" s="240"/>
      <c r="E88" s="279">
        <f>E89+E101+E102</f>
        <v>76190.100000000006</v>
      </c>
      <c r="F88" s="296">
        <f t="shared" si="8"/>
        <v>30.545447810150051</v>
      </c>
    </row>
    <row r="89" spans="1:6" x14ac:dyDescent="0.25">
      <c r="A89" s="286" t="s">
        <v>94</v>
      </c>
      <c r="B89" s="264" t="s">
        <v>95</v>
      </c>
      <c r="C89" s="265">
        <v>207531.93</v>
      </c>
      <c r="D89" s="265"/>
      <c r="E89" s="281">
        <f>SUM(E90:E100)</f>
        <v>51867.19</v>
      </c>
      <c r="F89" s="298">
        <f t="shared" si="8"/>
        <v>24.992390327599228</v>
      </c>
    </row>
    <row r="90" spans="1:6" x14ac:dyDescent="0.25">
      <c r="A90" s="271" t="s">
        <v>98</v>
      </c>
      <c r="B90" s="268" t="s">
        <v>99</v>
      </c>
      <c r="C90" s="269"/>
      <c r="D90" s="269"/>
      <c r="E90" s="282">
        <v>16277.46</v>
      </c>
      <c r="F90" s="299"/>
    </row>
    <row r="91" spans="1:6" x14ac:dyDescent="0.25">
      <c r="A91" s="271" t="s">
        <v>102</v>
      </c>
      <c r="B91" s="268" t="s">
        <v>103</v>
      </c>
      <c r="C91" s="269"/>
      <c r="D91" s="269"/>
      <c r="E91" s="282">
        <v>23006.23</v>
      </c>
      <c r="F91" s="299"/>
    </row>
    <row r="92" spans="1:6" x14ac:dyDescent="0.25">
      <c r="A92" s="271" t="s">
        <v>108</v>
      </c>
      <c r="B92" s="268" t="s">
        <v>109</v>
      </c>
      <c r="C92" s="269"/>
      <c r="D92" s="269"/>
      <c r="E92" s="282">
        <v>931.61</v>
      </c>
      <c r="F92" s="299"/>
    </row>
    <row r="93" spans="1:6" x14ac:dyDescent="0.25">
      <c r="A93" s="271" t="s">
        <v>110</v>
      </c>
      <c r="B93" s="268" t="s">
        <v>111</v>
      </c>
      <c r="C93" s="269"/>
      <c r="D93" s="269"/>
      <c r="E93" s="282">
        <v>135.44</v>
      </c>
      <c r="F93" s="299"/>
    </row>
    <row r="94" spans="1:6" x14ac:dyDescent="0.25">
      <c r="A94" s="271" t="s">
        <v>112</v>
      </c>
      <c r="B94" s="268" t="s">
        <v>113</v>
      </c>
      <c r="C94" s="269"/>
      <c r="D94" s="269"/>
      <c r="E94" s="282">
        <v>3158.43</v>
      </c>
      <c r="F94" s="299"/>
    </row>
    <row r="95" spans="1:6" x14ac:dyDescent="0.25">
      <c r="A95" s="271" t="s">
        <v>128</v>
      </c>
      <c r="B95" s="268" t="s">
        <v>129</v>
      </c>
      <c r="C95" s="269"/>
      <c r="D95" s="269"/>
      <c r="E95" s="282">
        <v>6221.02</v>
      </c>
      <c r="F95" s="299"/>
    </row>
    <row r="96" spans="1:6" x14ac:dyDescent="0.25">
      <c r="A96" s="271" t="s">
        <v>132</v>
      </c>
      <c r="B96" s="268" t="s">
        <v>133</v>
      </c>
      <c r="C96" s="269"/>
      <c r="D96" s="269"/>
      <c r="E96" s="282">
        <v>211.39</v>
      </c>
      <c r="F96" s="299"/>
    </row>
    <row r="97" spans="1:6" x14ac:dyDescent="0.25">
      <c r="A97" s="271" t="s">
        <v>136</v>
      </c>
      <c r="B97" s="268" t="s">
        <v>137</v>
      </c>
      <c r="C97" s="269"/>
      <c r="D97" s="269"/>
      <c r="E97" s="282">
        <v>26.25</v>
      </c>
      <c r="F97" s="299"/>
    </row>
    <row r="98" spans="1:6" x14ac:dyDescent="0.25">
      <c r="A98" s="271" t="s">
        <v>145</v>
      </c>
      <c r="B98" s="268" t="s">
        <v>146</v>
      </c>
      <c r="C98" s="269"/>
      <c r="D98" s="269"/>
      <c r="E98" s="282">
        <v>61.93</v>
      </c>
      <c r="F98" s="299"/>
    </row>
    <row r="99" spans="1:6" x14ac:dyDescent="0.25">
      <c r="A99" s="271" t="s">
        <v>147</v>
      </c>
      <c r="B99" s="268" t="s">
        <v>148</v>
      </c>
      <c r="C99" s="269"/>
      <c r="D99" s="269"/>
      <c r="E99" s="282">
        <v>984.96</v>
      </c>
      <c r="F99" s="299"/>
    </row>
    <row r="100" spans="1:6" x14ac:dyDescent="0.25">
      <c r="A100" s="271" t="s">
        <v>149</v>
      </c>
      <c r="B100" s="268" t="s">
        <v>150</v>
      </c>
      <c r="C100" s="269"/>
      <c r="D100" s="269"/>
      <c r="E100" s="282">
        <v>852.47</v>
      </c>
      <c r="F100" s="299"/>
    </row>
    <row r="101" spans="1:6" x14ac:dyDescent="0.25">
      <c r="A101" s="286" t="s">
        <v>58</v>
      </c>
      <c r="B101" s="264" t="s">
        <v>224</v>
      </c>
      <c r="C101" s="265">
        <v>1000</v>
      </c>
      <c r="D101" s="265"/>
      <c r="E101" s="281">
        <v>0</v>
      </c>
      <c r="F101" s="298">
        <f t="shared" si="8"/>
        <v>0</v>
      </c>
    </row>
    <row r="102" spans="1:6" x14ac:dyDescent="0.25">
      <c r="A102" s="286" t="s">
        <v>229</v>
      </c>
      <c r="B102" s="264" t="s">
        <v>230</v>
      </c>
      <c r="C102" s="265">
        <v>40900</v>
      </c>
      <c r="D102" s="265"/>
      <c r="E102" s="281">
        <f>SUM(E103:E104)</f>
        <v>24322.91</v>
      </c>
      <c r="F102" s="298">
        <f t="shared" si="8"/>
        <v>59.469217603911986</v>
      </c>
    </row>
    <row r="103" spans="1:6" x14ac:dyDescent="0.25">
      <c r="A103" s="271">
        <v>4221</v>
      </c>
      <c r="B103" s="268" t="s">
        <v>238</v>
      </c>
      <c r="C103" s="269"/>
      <c r="D103" s="269"/>
      <c r="E103" s="282">
        <v>23171.87</v>
      </c>
      <c r="F103" s="299"/>
    </row>
    <row r="104" spans="1:6" x14ac:dyDescent="0.25">
      <c r="A104" s="271">
        <v>4222</v>
      </c>
      <c r="B104" s="268" t="s">
        <v>432</v>
      </c>
      <c r="C104" s="269"/>
      <c r="D104" s="269"/>
      <c r="E104" s="282">
        <v>1151.04</v>
      </c>
      <c r="F104" s="299"/>
    </row>
    <row r="105" spans="1:6" ht="58.5" customHeight="1" x14ac:dyDescent="0.25">
      <c r="A105" s="236" t="s">
        <v>580</v>
      </c>
      <c r="B105" s="244" t="s">
        <v>581</v>
      </c>
      <c r="C105" s="237">
        <f>C138+C168+C193+C265+C325+C339+C398+C405+C416+C106</f>
        <v>6399122.5</v>
      </c>
      <c r="D105" s="237"/>
      <c r="E105" s="278">
        <f>E106+E138+E168+E193+E265+E325+E339+E398+E405+E416</f>
        <v>2480390.13</v>
      </c>
      <c r="F105" s="295">
        <f t="shared" si="8"/>
        <v>38.761410333995009</v>
      </c>
    </row>
    <row r="106" spans="1:6" x14ac:dyDescent="0.25">
      <c r="A106" s="238" t="s">
        <v>55</v>
      </c>
      <c r="B106" s="239" t="s">
        <v>583</v>
      </c>
      <c r="C106" s="240">
        <f>SUM(C107:C134)</f>
        <v>0</v>
      </c>
      <c r="D106" s="240"/>
      <c r="E106" s="279">
        <f>E107+E111+E134</f>
        <v>185756.96</v>
      </c>
      <c r="F106" s="296" t="s">
        <v>552</v>
      </c>
    </row>
    <row r="107" spans="1:6" x14ac:dyDescent="0.25">
      <c r="A107" s="263" t="s">
        <v>79</v>
      </c>
      <c r="B107" s="303" t="s">
        <v>80</v>
      </c>
      <c r="C107" s="266">
        <v>0</v>
      </c>
      <c r="D107" s="301"/>
      <c r="E107" s="302">
        <f>SUM(E108:E110)</f>
        <v>1631.9</v>
      </c>
      <c r="F107" s="298" t="s">
        <v>552</v>
      </c>
    </row>
    <row r="108" spans="1:6" x14ac:dyDescent="0.25">
      <c r="A108" s="241">
        <v>3111</v>
      </c>
      <c r="B108" s="262" t="s">
        <v>84</v>
      </c>
      <c r="C108" s="261"/>
      <c r="D108" s="243"/>
      <c r="E108" s="282">
        <v>782.74</v>
      </c>
      <c r="F108" s="297"/>
    </row>
    <row r="109" spans="1:6" x14ac:dyDescent="0.25">
      <c r="A109" s="241">
        <v>3121</v>
      </c>
      <c r="B109" s="262" t="s">
        <v>88</v>
      </c>
      <c r="C109" s="261"/>
      <c r="D109" s="243"/>
      <c r="E109" s="282">
        <v>720</v>
      </c>
      <c r="F109" s="297"/>
    </row>
    <row r="110" spans="1:6" x14ac:dyDescent="0.25">
      <c r="A110" s="241">
        <v>3132</v>
      </c>
      <c r="B110" s="262" t="s">
        <v>93</v>
      </c>
      <c r="C110" s="261"/>
      <c r="D110" s="243"/>
      <c r="E110" s="282">
        <v>129.16</v>
      </c>
      <c r="F110" s="297"/>
    </row>
    <row r="111" spans="1:6" x14ac:dyDescent="0.25">
      <c r="A111" s="263" t="s">
        <v>94</v>
      </c>
      <c r="B111" s="303" t="s">
        <v>95</v>
      </c>
      <c r="C111" s="266">
        <v>0</v>
      </c>
      <c r="D111" s="301"/>
      <c r="E111" s="302">
        <f>SUM(E112:E133)</f>
        <v>45984.66</v>
      </c>
      <c r="F111" s="298" t="s">
        <v>552</v>
      </c>
    </row>
    <row r="112" spans="1:6" x14ac:dyDescent="0.25">
      <c r="A112" s="271" t="s">
        <v>98</v>
      </c>
      <c r="B112" s="268" t="s">
        <v>99</v>
      </c>
      <c r="C112" s="269"/>
      <c r="D112" s="269"/>
      <c r="E112" s="282">
        <v>17119.740000000002</v>
      </c>
      <c r="F112" s="299"/>
    </row>
    <row r="113" spans="1:6" x14ac:dyDescent="0.25">
      <c r="A113" s="271">
        <v>3212</v>
      </c>
      <c r="B113" s="268" t="s">
        <v>101</v>
      </c>
      <c r="C113" s="269"/>
      <c r="D113" s="269"/>
      <c r="E113" s="282"/>
      <c r="F113" s="299"/>
    </row>
    <row r="114" spans="1:6" x14ac:dyDescent="0.25">
      <c r="A114" s="271" t="s">
        <v>102</v>
      </c>
      <c r="B114" s="268" t="s">
        <v>103</v>
      </c>
      <c r="C114" s="269"/>
      <c r="D114" s="269"/>
      <c r="E114" s="282">
        <v>16086.04</v>
      </c>
      <c r="F114" s="299"/>
    </row>
    <row r="115" spans="1:6" x14ac:dyDescent="0.25">
      <c r="A115" s="271" t="s">
        <v>108</v>
      </c>
      <c r="B115" s="268" t="s">
        <v>109</v>
      </c>
      <c r="C115" s="269"/>
      <c r="D115" s="269"/>
      <c r="E115" s="282">
        <v>115.98</v>
      </c>
      <c r="F115" s="299"/>
    </row>
    <row r="116" spans="1:6" x14ac:dyDescent="0.25">
      <c r="A116" s="271">
        <v>3223</v>
      </c>
      <c r="B116" s="268" t="s">
        <v>111</v>
      </c>
      <c r="C116" s="269"/>
      <c r="D116" s="269"/>
      <c r="E116" s="282">
        <v>39.26</v>
      </c>
      <c r="F116" s="299"/>
    </row>
    <row r="117" spans="1:6" x14ac:dyDescent="0.25">
      <c r="A117" s="271" t="s">
        <v>112</v>
      </c>
      <c r="B117" s="268" t="s">
        <v>113</v>
      </c>
      <c r="C117" s="269"/>
      <c r="D117" s="269"/>
      <c r="E117" s="282">
        <v>868.5</v>
      </c>
      <c r="F117" s="299"/>
    </row>
    <row r="118" spans="1:6" x14ac:dyDescent="0.25">
      <c r="A118" s="271">
        <v>3227</v>
      </c>
      <c r="B118" s="268" t="s">
        <v>117</v>
      </c>
      <c r="C118" s="269"/>
      <c r="D118" s="269"/>
      <c r="E118" s="282"/>
      <c r="F118" s="299"/>
    </row>
    <row r="119" spans="1:6" x14ac:dyDescent="0.25">
      <c r="A119" s="271" t="s">
        <v>120</v>
      </c>
      <c r="B119" s="268" t="s">
        <v>121</v>
      </c>
      <c r="C119" s="269"/>
      <c r="D119" s="269"/>
      <c r="E119" s="282">
        <v>212.08</v>
      </c>
      <c r="F119" s="299"/>
    </row>
    <row r="120" spans="1:6" x14ac:dyDescent="0.25">
      <c r="A120" s="271">
        <v>3232</v>
      </c>
      <c r="B120" s="268" t="s">
        <v>123</v>
      </c>
      <c r="C120" s="269"/>
      <c r="D120" s="269"/>
      <c r="E120" s="282"/>
      <c r="F120" s="299"/>
    </row>
    <row r="121" spans="1:6" x14ac:dyDescent="0.25">
      <c r="A121" s="271">
        <v>3233</v>
      </c>
      <c r="B121" s="268" t="s">
        <v>125</v>
      </c>
      <c r="C121" s="269"/>
      <c r="D121" s="269"/>
      <c r="E121" s="282">
        <v>2314.15</v>
      </c>
      <c r="F121" s="299"/>
    </row>
    <row r="122" spans="1:6" x14ac:dyDescent="0.25">
      <c r="A122" s="271" t="s">
        <v>126</v>
      </c>
      <c r="B122" s="268" t="s">
        <v>127</v>
      </c>
      <c r="C122" s="269"/>
      <c r="D122" s="269"/>
      <c r="E122" s="282"/>
      <c r="F122" s="299"/>
    </row>
    <row r="123" spans="1:6" x14ac:dyDescent="0.25">
      <c r="A123" s="271" t="s">
        <v>128</v>
      </c>
      <c r="B123" s="268" t="s">
        <v>129</v>
      </c>
      <c r="C123" s="269"/>
      <c r="D123" s="269"/>
      <c r="E123" s="282">
        <v>1434.92</v>
      </c>
      <c r="F123" s="299"/>
    </row>
    <row r="124" spans="1:6" x14ac:dyDescent="0.25">
      <c r="A124" s="271">
        <v>3236</v>
      </c>
      <c r="B124" s="268" t="s">
        <v>131</v>
      </c>
      <c r="C124" s="269"/>
      <c r="D124" s="269"/>
      <c r="E124" s="282"/>
      <c r="F124" s="299"/>
    </row>
    <row r="125" spans="1:6" x14ac:dyDescent="0.25">
      <c r="A125" s="271" t="s">
        <v>132</v>
      </c>
      <c r="B125" s="268" t="s">
        <v>133</v>
      </c>
      <c r="C125" s="269"/>
      <c r="D125" s="269"/>
      <c r="E125" s="282">
        <v>2939.94</v>
      </c>
      <c r="F125" s="299"/>
    </row>
    <row r="126" spans="1:6" x14ac:dyDescent="0.25">
      <c r="A126" s="271">
        <v>3238</v>
      </c>
      <c r="B126" s="268" t="s">
        <v>135</v>
      </c>
      <c r="C126" s="269"/>
      <c r="D126" s="269"/>
      <c r="E126" s="282"/>
      <c r="F126" s="299"/>
    </row>
    <row r="127" spans="1:6" x14ac:dyDescent="0.25">
      <c r="A127" s="271" t="s">
        <v>136</v>
      </c>
      <c r="B127" s="268" t="s">
        <v>137</v>
      </c>
      <c r="C127" s="269"/>
      <c r="D127" s="269"/>
      <c r="E127" s="282">
        <v>76</v>
      </c>
      <c r="F127" s="299"/>
    </row>
    <row r="128" spans="1:6" x14ac:dyDescent="0.25">
      <c r="A128" s="271" t="s">
        <v>140</v>
      </c>
      <c r="B128" s="268" t="s">
        <v>139</v>
      </c>
      <c r="C128" s="269"/>
      <c r="D128" s="269"/>
      <c r="E128" s="282"/>
      <c r="F128" s="299"/>
    </row>
    <row r="129" spans="1:6" x14ac:dyDescent="0.25">
      <c r="A129" s="271">
        <v>3292</v>
      </c>
      <c r="B129" s="268" t="s">
        <v>146</v>
      </c>
      <c r="C129" s="269"/>
      <c r="D129" s="269"/>
      <c r="E129" s="282">
        <v>38.31</v>
      </c>
      <c r="F129" s="299"/>
    </row>
    <row r="130" spans="1:6" x14ac:dyDescent="0.25">
      <c r="A130" s="271" t="s">
        <v>147</v>
      </c>
      <c r="B130" s="268" t="s">
        <v>148</v>
      </c>
      <c r="C130" s="269"/>
      <c r="D130" s="269"/>
      <c r="E130" s="282">
        <v>2513.7399999999998</v>
      </c>
      <c r="F130" s="299"/>
    </row>
    <row r="131" spans="1:6" x14ac:dyDescent="0.25">
      <c r="A131" s="271" t="s">
        <v>149</v>
      </c>
      <c r="B131" s="268" t="s">
        <v>150</v>
      </c>
      <c r="C131" s="269"/>
      <c r="D131" s="269"/>
      <c r="E131" s="282">
        <v>123</v>
      </c>
      <c r="F131" s="299"/>
    </row>
    <row r="132" spans="1:6" x14ac:dyDescent="0.25">
      <c r="A132" s="271">
        <v>3295</v>
      </c>
      <c r="B132" s="268" t="s">
        <v>152</v>
      </c>
      <c r="C132" s="269"/>
      <c r="D132" s="269"/>
      <c r="E132" s="282">
        <v>2068</v>
      </c>
      <c r="F132" s="299"/>
    </row>
    <row r="133" spans="1:6" x14ac:dyDescent="0.25">
      <c r="A133" s="271" t="s">
        <v>155</v>
      </c>
      <c r="B133" s="268" t="s">
        <v>142</v>
      </c>
      <c r="C133" s="269"/>
      <c r="D133" s="269"/>
      <c r="E133" s="282">
        <v>35</v>
      </c>
      <c r="F133" s="299"/>
    </row>
    <row r="134" spans="1:6" x14ac:dyDescent="0.25">
      <c r="A134" s="263">
        <v>42</v>
      </c>
      <c r="B134" s="303" t="s">
        <v>230</v>
      </c>
      <c r="C134" s="266">
        <v>0</v>
      </c>
      <c r="D134" s="301"/>
      <c r="E134" s="302">
        <f>SUM(E135:E137)</f>
        <v>138140.4</v>
      </c>
      <c r="F134" s="298" t="s">
        <v>552</v>
      </c>
    </row>
    <row r="135" spans="1:6" x14ac:dyDescent="0.25">
      <c r="A135" s="271">
        <v>4212</v>
      </c>
      <c r="B135" s="304" t="s">
        <v>234</v>
      </c>
      <c r="C135" s="270"/>
      <c r="D135" s="305"/>
      <c r="E135" s="307">
        <v>118437.5</v>
      </c>
      <c r="F135" s="299"/>
    </row>
    <row r="136" spans="1:6" x14ac:dyDescent="0.25">
      <c r="A136" s="271">
        <v>4221</v>
      </c>
      <c r="B136" s="304" t="s">
        <v>238</v>
      </c>
      <c r="C136" s="270"/>
      <c r="D136" s="305"/>
      <c r="E136" s="307">
        <v>18791.099999999999</v>
      </c>
      <c r="F136" s="299"/>
    </row>
    <row r="137" spans="1:6" x14ac:dyDescent="0.25">
      <c r="A137" s="271">
        <v>4222</v>
      </c>
      <c r="B137" s="304" t="s">
        <v>432</v>
      </c>
      <c r="C137" s="270"/>
      <c r="D137" s="305"/>
      <c r="E137" s="307">
        <v>911.8</v>
      </c>
      <c r="F137" s="299"/>
    </row>
    <row r="138" spans="1:6" x14ac:dyDescent="0.25">
      <c r="A138" s="238">
        <v>31</v>
      </c>
      <c r="B138" s="239" t="s">
        <v>584</v>
      </c>
      <c r="C138" s="240">
        <f>SUM(C139:C167)</f>
        <v>431685</v>
      </c>
      <c r="D138" s="240"/>
      <c r="E138" s="279">
        <f>E139+E144+E158+E160+E162+E164+E167</f>
        <v>210940.07000000004</v>
      </c>
      <c r="F138" s="296">
        <f t="shared" si="8"/>
        <v>48.864350162734411</v>
      </c>
    </row>
    <row r="139" spans="1:6" x14ac:dyDescent="0.25">
      <c r="A139" s="263" t="s">
        <v>79</v>
      </c>
      <c r="B139" s="264" t="s">
        <v>80</v>
      </c>
      <c r="C139" s="265">
        <v>196885</v>
      </c>
      <c r="D139" s="265"/>
      <c r="E139" s="281">
        <f>SUM(E140:E143)</f>
        <v>71501.460000000006</v>
      </c>
      <c r="F139" s="298">
        <f t="shared" si="8"/>
        <v>36.31635726439292</v>
      </c>
    </row>
    <row r="140" spans="1:6" x14ac:dyDescent="0.25">
      <c r="A140" s="241">
        <v>3111</v>
      </c>
      <c r="B140" s="262" t="s">
        <v>84</v>
      </c>
      <c r="C140" s="243"/>
      <c r="D140" s="243"/>
      <c r="E140" s="280">
        <v>56777.82</v>
      </c>
      <c r="F140" s="297"/>
    </row>
    <row r="141" spans="1:6" x14ac:dyDescent="0.25">
      <c r="A141" s="241">
        <v>3112</v>
      </c>
      <c r="B141" s="262" t="s">
        <v>369</v>
      </c>
      <c r="C141" s="243"/>
      <c r="D141" s="243"/>
      <c r="E141" s="280">
        <v>2594.86</v>
      </c>
      <c r="F141" s="297"/>
    </row>
    <row r="142" spans="1:6" x14ac:dyDescent="0.25">
      <c r="A142" s="241">
        <v>3121</v>
      </c>
      <c r="B142" s="262" t="s">
        <v>88</v>
      </c>
      <c r="C142" s="243"/>
      <c r="D142" s="243"/>
      <c r="E142" s="280">
        <v>1591.8</v>
      </c>
      <c r="F142" s="297"/>
    </row>
    <row r="143" spans="1:6" x14ac:dyDescent="0.25">
      <c r="A143" s="241">
        <v>3132</v>
      </c>
      <c r="B143" s="262" t="s">
        <v>93</v>
      </c>
      <c r="C143" s="243"/>
      <c r="D143" s="243"/>
      <c r="E143" s="280">
        <v>10536.98</v>
      </c>
      <c r="F143" s="297"/>
    </row>
    <row r="144" spans="1:6" x14ac:dyDescent="0.25">
      <c r="A144" s="263" t="s">
        <v>94</v>
      </c>
      <c r="B144" s="264" t="s">
        <v>95</v>
      </c>
      <c r="C144" s="265">
        <v>226800</v>
      </c>
      <c r="D144" s="265"/>
      <c r="E144" s="281">
        <f>SUM(E145:E157)</f>
        <v>137536.79999999999</v>
      </c>
      <c r="F144" s="298">
        <f t="shared" ref="F144:F198" si="11">E144/C144*100</f>
        <v>60.642328042328039</v>
      </c>
    </row>
    <row r="145" spans="1:6" x14ac:dyDescent="0.25">
      <c r="A145" s="271" t="s">
        <v>98</v>
      </c>
      <c r="B145" s="268" t="s">
        <v>99</v>
      </c>
      <c r="C145" s="269"/>
      <c r="D145" s="269"/>
      <c r="E145" s="282">
        <v>7708.25</v>
      </c>
      <c r="F145" s="299"/>
    </row>
    <row r="146" spans="1:6" x14ac:dyDescent="0.25">
      <c r="A146" s="271" t="s">
        <v>102</v>
      </c>
      <c r="B146" s="268" t="s">
        <v>103</v>
      </c>
      <c r="C146" s="269"/>
      <c r="D146" s="269"/>
      <c r="E146" s="282">
        <v>400</v>
      </c>
      <c r="F146" s="299"/>
    </row>
    <row r="147" spans="1:6" x14ac:dyDescent="0.25">
      <c r="A147" s="271" t="s">
        <v>108</v>
      </c>
      <c r="B147" s="268" t="s">
        <v>109</v>
      </c>
      <c r="C147" s="269"/>
      <c r="D147" s="269"/>
      <c r="E147" s="282">
        <v>38.04</v>
      </c>
      <c r="F147" s="299"/>
    </row>
    <row r="148" spans="1:6" x14ac:dyDescent="0.25">
      <c r="A148" s="271" t="s">
        <v>112</v>
      </c>
      <c r="B148" s="268" t="s">
        <v>113</v>
      </c>
      <c r="C148" s="269"/>
      <c r="D148" s="269"/>
      <c r="E148" s="282">
        <f>474.14-254.99</f>
        <v>219.14999999999998</v>
      </c>
      <c r="F148" s="299"/>
    </row>
    <row r="149" spans="1:6" x14ac:dyDescent="0.25">
      <c r="A149" s="271" t="s">
        <v>120</v>
      </c>
      <c r="B149" s="268" t="s">
        <v>121</v>
      </c>
      <c r="C149" s="269"/>
      <c r="D149" s="269"/>
      <c r="E149" s="282">
        <v>88.81</v>
      </c>
      <c r="F149" s="299"/>
    </row>
    <row r="150" spans="1:6" x14ac:dyDescent="0.25">
      <c r="A150" s="271" t="s">
        <v>126</v>
      </c>
      <c r="B150" s="268" t="s">
        <v>127</v>
      </c>
      <c r="C150" s="269"/>
      <c r="D150" s="269"/>
      <c r="E150" s="282">
        <v>431.24</v>
      </c>
      <c r="F150" s="299"/>
    </row>
    <row r="151" spans="1:6" x14ac:dyDescent="0.25">
      <c r="A151" s="271" t="s">
        <v>128</v>
      </c>
      <c r="B151" s="268" t="s">
        <v>129</v>
      </c>
      <c r="C151" s="269"/>
      <c r="D151" s="269"/>
      <c r="E151" s="282">
        <v>1242.94</v>
      </c>
      <c r="F151" s="299"/>
    </row>
    <row r="152" spans="1:6" x14ac:dyDescent="0.25">
      <c r="A152" s="271" t="s">
        <v>132</v>
      </c>
      <c r="B152" s="268" t="s">
        <v>133</v>
      </c>
      <c r="C152" s="269"/>
      <c r="D152" s="269"/>
      <c r="E152" s="282">
        <v>121748.2</v>
      </c>
      <c r="F152" s="299"/>
    </row>
    <row r="153" spans="1:6" x14ac:dyDescent="0.25">
      <c r="A153" s="271" t="s">
        <v>136</v>
      </c>
      <c r="B153" s="268" t="s">
        <v>137</v>
      </c>
      <c r="C153" s="269"/>
      <c r="D153" s="269"/>
      <c r="E153" s="282">
        <v>1382.76</v>
      </c>
      <c r="F153" s="299"/>
    </row>
    <row r="154" spans="1:6" x14ac:dyDescent="0.25">
      <c r="A154" s="271" t="s">
        <v>140</v>
      </c>
      <c r="B154" s="268" t="s">
        <v>139</v>
      </c>
      <c r="C154" s="269"/>
      <c r="D154" s="269"/>
      <c r="E154" s="282">
        <v>421.11</v>
      </c>
      <c r="F154" s="299"/>
    </row>
    <row r="155" spans="1:6" x14ac:dyDescent="0.25">
      <c r="A155" s="271" t="s">
        <v>147</v>
      </c>
      <c r="B155" s="268" t="s">
        <v>148</v>
      </c>
      <c r="C155" s="269"/>
      <c r="D155" s="269"/>
      <c r="E155" s="282">
        <v>3793.59</v>
      </c>
      <c r="F155" s="299"/>
    </row>
    <row r="156" spans="1:6" x14ac:dyDescent="0.25">
      <c r="A156" s="271" t="s">
        <v>149</v>
      </c>
      <c r="B156" s="268" t="s">
        <v>150</v>
      </c>
      <c r="C156" s="269"/>
      <c r="D156" s="269"/>
      <c r="E156" s="282">
        <v>15</v>
      </c>
      <c r="F156" s="299"/>
    </row>
    <row r="157" spans="1:6" x14ac:dyDescent="0.25">
      <c r="A157" s="271" t="s">
        <v>155</v>
      </c>
      <c r="B157" s="268" t="s">
        <v>142</v>
      </c>
      <c r="C157" s="269"/>
      <c r="D157" s="269"/>
      <c r="E157" s="282">
        <v>47.71</v>
      </c>
      <c r="F157" s="299"/>
    </row>
    <row r="158" spans="1:6" x14ac:dyDescent="0.25">
      <c r="A158" s="263">
        <v>34</v>
      </c>
      <c r="B158" s="264" t="s">
        <v>157</v>
      </c>
      <c r="C158" s="265">
        <v>0</v>
      </c>
      <c r="D158" s="265"/>
      <c r="E158" s="281">
        <f>SUM(E159)</f>
        <v>66.010000000000005</v>
      </c>
      <c r="F158" s="298" t="s">
        <v>552</v>
      </c>
    </row>
    <row r="159" spans="1:6" x14ac:dyDescent="0.25">
      <c r="A159" s="271">
        <v>3431</v>
      </c>
      <c r="B159" s="262" t="s">
        <v>161</v>
      </c>
      <c r="C159" s="269"/>
      <c r="D159" s="269"/>
      <c r="E159" s="282">
        <v>66.010000000000005</v>
      </c>
      <c r="F159" s="299"/>
    </row>
    <row r="160" spans="1:6" x14ac:dyDescent="0.25">
      <c r="A160" s="263">
        <v>36</v>
      </c>
      <c r="B160" s="284" t="s">
        <v>172</v>
      </c>
      <c r="C160" s="265">
        <v>0</v>
      </c>
      <c r="D160" s="265"/>
      <c r="E160" s="281">
        <f>SUM(E161)</f>
        <v>224.2</v>
      </c>
      <c r="F160" s="298" t="s">
        <v>552</v>
      </c>
    </row>
    <row r="161" spans="1:6" ht="25.5" x14ac:dyDescent="0.25">
      <c r="A161" s="285" t="s">
        <v>400</v>
      </c>
      <c r="B161" s="262" t="s">
        <v>287</v>
      </c>
      <c r="C161" s="269"/>
      <c r="D161" s="269"/>
      <c r="E161" s="282">
        <v>224.2</v>
      </c>
      <c r="F161" s="299"/>
    </row>
    <row r="162" spans="1:6" x14ac:dyDescent="0.25">
      <c r="A162" s="263">
        <v>37</v>
      </c>
      <c r="B162" s="264" t="s">
        <v>200</v>
      </c>
      <c r="C162" s="265">
        <v>6000</v>
      </c>
      <c r="D162" s="265"/>
      <c r="E162" s="281">
        <f>SUM(E163)</f>
        <v>0</v>
      </c>
      <c r="F162" s="298">
        <f t="shared" si="11"/>
        <v>0</v>
      </c>
    </row>
    <row r="163" spans="1:6" x14ac:dyDescent="0.25">
      <c r="A163" s="267"/>
      <c r="B163" s="268"/>
      <c r="C163" s="269"/>
      <c r="D163" s="269"/>
      <c r="E163" s="282">
        <v>0</v>
      </c>
      <c r="F163" s="299"/>
    </row>
    <row r="164" spans="1:6" x14ac:dyDescent="0.25">
      <c r="A164" s="263">
        <v>42</v>
      </c>
      <c r="B164" s="272" t="s">
        <v>230</v>
      </c>
      <c r="C164" s="265">
        <v>0</v>
      </c>
      <c r="D164" s="265"/>
      <c r="E164" s="281">
        <f>SUM(E165:E166)</f>
        <v>1611.6</v>
      </c>
      <c r="F164" s="298" t="s">
        <v>552</v>
      </c>
    </row>
    <row r="165" spans="1:6" x14ac:dyDescent="0.25">
      <c r="A165" s="271">
        <v>4221</v>
      </c>
      <c r="B165" s="268" t="s">
        <v>238</v>
      </c>
      <c r="C165" s="269"/>
      <c r="D165" s="269"/>
      <c r="E165" s="282">
        <v>344</v>
      </c>
      <c r="F165" s="299"/>
    </row>
    <row r="166" spans="1:6" x14ac:dyDescent="0.25">
      <c r="A166" s="271">
        <v>4222</v>
      </c>
      <c r="B166" s="268" t="s">
        <v>432</v>
      </c>
      <c r="C166" s="269"/>
      <c r="D166" s="269"/>
      <c r="E166" s="282">
        <v>1267.5999999999999</v>
      </c>
      <c r="F166" s="299"/>
    </row>
    <row r="167" spans="1:6" x14ac:dyDescent="0.25">
      <c r="A167" s="263">
        <v>44</v>
      </c>
      <c r="B167" s="264" t="s">
        <v>466</v>
      </c>
      <c r="C167" s="265">
        <v>2000</v>
      </c>
      <c r="D167" s="265"/>
      <c r="E167" s="281">
        <v>0</v>
      </c>
      <c r="F167" s="298">
        <f t="shared" si="11"/>
        <v>0</v>
      </c>
    </row>
    <row r="168" spans="1:6" x14ac:dyDescent="0.25">
      <c r="A168" s="238">
        <v>43</v>
      </c>
      <c r="B168" s="239" t="s">
        <v>585</v>
      </c>
      <c r="C168" s="240">
        <f>SUM(C169:C192)</f>
        <v>1009600</v>
      </c>
      <c r="D168" s="240"/>
      <c r="E168" s="279">
        <f>E169+E175+E188+E190+E191+E192</f>
        <v>465334.94</v>
      </c>
      <c r="F168" s="296">
        <f t="shared" si="11"/>
        <v>46.091020206022186</v>
      </c>
    </row>
    <row r="169" spans="1:6" x14ac:dyDescent="0.25">
      <c r="A169" s="289" t="s">
        <v>79</v>
      </c>
      <c r="B169" s="264" t="s">
        <v>80</v>
      </c>
      <c r="C169" s="265">
        <v>872790</v>
      </c>
      <c r="D169" s="265"/>
      <c r="E169" s="281">
        <f>SUM(E170:E174)</f>
        <v>426524.81</v>
      </c>
      <c r="F169" s="298">
        <f t="shared" si="11"/>
        <v>48.869122011022128</v>
      </c>
    </row>
    <row r="170" spans="1:6" x14ac:dyDescent="0.25">
      <c r="A170" s="241" t="s">
        <v>83</v>
      </c>
      <c r="B170" s="242" t="s">
        <v>84</v>
      </c>
      <c r="C170" s="287"/>
      <c r="D170" s="287"/>
      <c r="E170" s="288">
        <v>254983.49</v>
      </c>
      <c r="F170" s="300"/>
    </row>
    <row r="171" spans="1:6" x14ac:dyDescent="0.25">
      <c r="A171" s="241" t="s">
        <v>368</v>
      </c>
      <c r="B171" s="242" t="s">
        <v>369</v>
      </c>
      <c r="C171" s="287"/>
      <c r="D171" s="287"/>
      <c r="E171" s="288">
        <v>0</v>
      </c>
      <c r="F171" s="300"/>
    </row>
    <row r="172" spans="1:6" x14ac:dyDescent="0.25">
      <c r="A172" s="241" t="s">
        <v>85</v>
      </c>
      <c r="B172" s="242" t="s">
        <v>86</v>
      </c>
      <c r="C172" s="287"/>
      <c r="D172" s="287"/>
      <c r="E172" s="288">
        <v>366.12</v>
      </c>
      <c r="F172" s="300"/>
    </row>
    <row r="173" spans="1:6" x14ac:dyDescent="0.25">
      <c r="A173" s="241" t="s">
        <v>89</v>
      </c>
      <c r="B173" s="242" t="s">
        <v>88</v>
      </c>
      <c r="C173" s="287"/>
      <c r="D173" s="287"/>
      <c r="E173" s="288">
        <v>118251.33</v>
      </c>
      <c r="F173" s="300"/>
    </row>
    <row r="174" spans="1:6" x14ac:dyDescent="0.25">
      <c r="A174" s="241" t="s">
        <v>92</v>
      </c>
      <c r="B174" s="242" t="s">
        <v>93</v>
      </c>
      <c r="C174" s="287"/>
      <c r="D174" s="287"/>
      <c r="E174" s="288">
        <v>52923.87</v>
      </c>
      <c r="F174" s="300"/>
    </row>
    <row r="175" spans="1:6" x14ac:dyDescent="0.25">
      <c r="A175" s="289" t="s">
        <v>94</v>
      </c>
      <c r="B175" s="264" t="s">
        <v>95</v>
      </c>
      <c r="C175" s="265">
        <v>97310</v>
      </c>
      <c r="D175" s="265"/>
      <c r="E175" s="281">
        <f>SUM(E176:E187)</f>
        <v>38039.120000000003</v>
      </c>
      <c r="F175" s="298">
        <f t="shared" si="11"/>
        <v>39.09065871955606</v>
      </c>
    </row>
    <row r="176" spans="1:6" x14ac:dyDescent="0.25">
      <c r="A176" s="271" t="s">
        <v>98</v>
      </c>
      <c r="B176" s="268" t="s">
        <v>99</v>
      </c>
      <c r="C176" s="269"/>
      <c r="D176" s="269"/>
      <c r="E176" s="282">
        <v>2080.0700000000002</v>
      </c>
      <c r="F176" s="299"/>
    </row>
    <row r="177" spans="1:6" x14ac:dyDescent="0.25">
      <c r="A177" s="271" t="s">
        <v>100</v>
      </c>
      <c r="B177" s="268" t="s">
        <v>101</v>
      </c>
      <c r="C177" s="269"/>
      <c r="D177" s="269"/>
      <c r="E177" s="282">
        <v>4777.3999999999996</v>
      </c>
      <c r="F177" s="299"/>
    </row>
    <row r="178" spans="1:6" x14ac:dyDescent="0.25">
      <c r="A178" s="271" t="s">
        <v>108</v>
      </c>
      <c r="B178" s="268" t="s">
        <v>109</v>
      </c>
      <c r="C178" s="269"/>
      <c r="D178" s="269"/>
      <c r="E178" s="282">
        <v>7.2</v>
      </c>
      <c r="F178" s="299"/>
    </row>
    <row r="179" spans="1:6" x14ac:dyDescent="0.25">
      <c r="A179" s="271" t="s">
        <v>110</v>
      </c>
      <c r="B179" s="268" t="s">
        <v>111</v>
      </c>
      <c r="C179" s="269"/>
      <c r="D179" s="269"/>
      <c r="E179" s="282">
        <v>83.4</v>
      </c>
      <c r="F179" s="299"/>
    </row>
    <row r="180" spans="1:6" x14ac:dyDescent="0.25">
      <c r="A180" s="271" t="s">
        <v>120</v>
      </c>
      <c r="B180" s="268" t="s">
        <v>121</v>
      </c>
      <c r="C180" s="269"/>
      <c r="D180" s="269"/>
      <c r="E180" s="282">
        <v>390</v>
      </c>
      <c r="F180" s="299"/>
    </row>
    <row r="181" spans="1:6" x14ac:dyDescent="0.25">
      <c r="A181" s="271" t="s">
        <v>124</v>
      </c>
      <c r="B181" s="268" t="s">
        <v>125</v>
      </c>
      <c r="C181" s="269"/>
      <c r="D181" s="269"/>
      <c r="E181" s="282">
        <v>524.52</v>
      </c>
      <c r="F181" s="299"/>
    </row>
    <row r="182" spans="1:6" x14ac:dyDescent="0.25">
      <c r="A182" s="271" t="s">
        <v>128</v>
      </c>
      <c r="B182" s="268" t="s">
        <v>129</v>
      </c>
      <c r="C182" s="269"/>
      <c r="D182" s="269"/>
      <c r="E182" s="282">
        <v>1456.57</v>
      </c>
      <c r="F182" s="299"/>
    </row>
    <row r="183" spans="1:6" x14ac:dyDescent="0.25">
      <c r="A183" s="271" t="s">
        <v>132</v>
      </c>
      <c r="B183" s="268" t="s">
        <v>133</v>
      </c>
      <c r="C183" s="269"/>
      <c r="D183" s="269"/>
      <c r="E183" s="282">
        <v>19806.41</v>
      </c>
      <c r="F183" s="299"/>
    </row>
    <row r="184" spans="1:6" x14ac:dyDescent="0.25">
      <c r="A184" s="271" t="s">
        <v>136</v>
      </c>
      <c r="B184" s="268" t="s">
        <v>137</v>
      </c>
      <c r="C184" s="269"/>
      <c r="D184" s="269"/>
      <c r="E184" s="282">
        <v>130.80000000000001</v>
      </c>
      <c r="F184" s="299"/>
    </row>
    <row r="185" spans="1:6" x14ac:dyDescent="0.25">
      <c r="A185" s="271" t="s">
        <v>140</v>
      </c>
      <c r="B185" s="268" t="s">
        <v>139</v>
      </c>
      <c r="C185" s="269"/>
      <c r="D185" s="269"/>
      <c r="E185" s="282">
        <v>79</v>
      </c>
      <c r="F185" s="299"/>
    </row>
    <row r="186" spans="1:6" x14ac:dyDescent="0.25">
      <c r="A186" s="271" t="s">
        <v>147</v>
      </c>
      <c r="B186" s="268" t="s">
        <v>148</v>
      </c>
      <c r="C186" s="269"/>
      <c r="D186" s="269"/>
      <c r="E186" s="282">
        <v>1518.54</v>
      </c>
      <c r="F186" s="299"/>
    </row>
    <row r="187" spans="1:6" x14ac:dyDescent="0.25">
      <c r="A187" s="271" t="s">
        <v>155</v>
      </c>
      <c r="B187" s="268" t="s">
        <v>142</v>
      </c>
      <c r="C187" s="269"/>
      <c r="D187" s="269"/>
      <c r="E187" s="282">
        <v>7185.21</v>
      </c>
      <c r="F187" s="299"/>
    </row>
    <row r="188" spans="1:6" x14ac:dyDescent="0.25">
      <c r="A188" s="289" t="s">
        <v>156</v>
      </c>
      <c r="B188" s="264" t="s">
        <v>157</v>
      </c>
      <c r="C188" s="265">
        <v>8000</v>
      </c>
      <c r="D188" s="265"/>
      <c r="E188" s="281">
        <f>SUM(E189)</f>
        <v>771.01</v>
      </c>
      <c r="F188" s="298">
        <f t="shared" si="11"/>
        <v>9.6376249999999999</v>
      </c>
    </row>
    <row r="189" spans="1:6" x14ac:dyDescent="0.25">
      <c r="A189" s="271">
        <v>3431</v>
      </c>
      <c r="B189" s="262" t="s">
        <v>161</v>
      </c>
      <c r="C189" s="269"/>
      <c r="D189" s="269"/>
      <c r="E189" s="282">
        <v>771.01</v>
      </c>
      <c r="F189" s="299"/>
    </row>
    <row r="190" spans="1:6" x14ac:dyDescent="0.25">
      <c r="A190" s="289" t="s">
        <v>199</v>
      </c>
      <c r="B190" s="264" t="s">
        <v>200</v>
      </c>
      <c r="C190" s="265">
        <v>3000</v>
      </c>
      <c r="D190" s="265"/>
      <c r="E190" s="281">
        <v>0</v>
      </c>
      <c r="F190" s="298">
        <f t="shared" si="11"/>
        <v>0</v>
      </c>
    </row>
    <row r="191" spans="1:6" x14ac:dyDescent="0.25">
      <c r="A191" s="289">
        <v>38</v>
      </c>
      <c r="B191" s="264" t="s">
        <v>592</v>
      </c>
      <c r="C191" s="265">
        <v>3500</v>
      </c>
      <c r="D191" s="265"/>
      <c r="E191" s="281">
        <v>0</v>
      </c>
      <c r="F191" s="298">
        <f t="shared" si="11"/>
        <v>0</v>
      </c>
    </row>
    <row r="192" spans="1:6" x14ac:dyDescent="0.25">
      <c r="A192" s="289" t="s">
        <v>229</v>
      </c>
      <c r="B192" s="264" t="s">
        <v>230</v>
      </c>
      <c r="C192" s="265">
        <v>25000</v>
      </c>
      <c r="D192" s="265"/>
      <c r="E192" s="281">
        <v>0</v>
      </c>
      <c r="F192" s="298">
        <f t="shared" si="11"/>
        <v>0</v>
      </c>
    </row>
    <row r="193" spans="1:6" x14ac:dyDescent="0.25">
      <c r="A193" s="238">
        <v>50</v>
      </c>
      <c r="B193" s="239" t="s">
        <v>606</v>
      </c>
      <c r="C193" s="240">
        <f>SUM(C194:C210)</f>
        <v>129399</v>
      </c>
      <c r="D193" s="240"/>
      <c r="E193" s="279">
        <f>E194+E198+E210</f>
        <v>154755.28</v>
      </c>
      <c r="F193" s="296">
        <f t="shared" si="11"/>
        <v>119.59542191207042</v>
      </c>
    </row>
    <row r="194" spans="1:6" x14ac:dyDescent="0.25">
      <c r="A194" s="346">
        <v>31</v>
      </c>
      <c r="B194" s="347" t="s">
        <v>80</v>
      </c>
      <c r="C194" s="265">
        <f>59650+24500+42737</f>
        <v>126887</v>
      </c>
      <c r="D194" s="265"/>
      <c r="E194" s="281">
        <f>SUM(E195:E197)</f>
        <v>49313.89</v>
      </c>
      <c r="F194" s="298">
        <f t="shared" si="11"/>
        <v>38.864414794265763</v>
      </c>
    </row>
    <row r="195" spans="1:6" x14ac:dyDescent="0.25">
      <c r="A195" s="241" t="s">
        <v>83</v>
      </c>
      <c r="B195" s="242" t="s">
        <v>84</v>
      </c>
      <c r="C195" s="287"/>
      <c r="D195" s="287"/>
      <c r="E195" s="288">
        <v>41385.29</v>
      </c>
      <c r="F195" s="300"/>
    </row>
    <row r="196" spans="1:6" x14ac:dyDescent="0.25">
      <c r="A196" s="241" t="s">
        <v>89</v>
      </c>
      <c r="B196" s="242" t="s">
        <v>88</v>
      </c>
      <c r="C196" s="287"/>
      <c r="D196" s="287"/>
      <c r="E196" s="288">
        <v>1100</v>
      </c>
      <c r="F196" s="300"/>
    </row>
    <row r="197" spans="1:6" x14ac:dyDescent="0.25">
      <c r="A197" s="241" t="s">
        <v>92</v>
      </c>
      <c r="B197" s="242" t="s">
        <v>93</v>
      </c>
      <c r="C197" s="287"/>
      <c r="D197" s="287"/>
      <c r="E197" s="288">
        <v>6828.6</v>
      </c>
      <c r="F197" s="300"/>
    </row>
    <row r="198" spans="1:6" x14ac:dyDescent="0.25">
      <c r="A198" s="346">
        <v>32</v>
      </c>
      <c r="B198" s="347" t="s">
        <v>95</v>
      </c>
      <c r="C198" s="265">
        <f>350+1100</f>
        <v>1450</v>
      </c>
      <c r="D198" s="265"/>
      <c r="E198" s="281">
        <f>SUM(E199:E209)</f>
        <v>89605.39</v>
      </c>
      <c r="F198" s="298">
        <f t="shared" si="11"/>
        <v>6179.6820689655169</v>
      </c>
    </row>
    <row r="199" spans="1:6" x14ac:dyDescent="0.25">
      <c r="A199" s="241" t="s">
        <v>98</v>
      </c>
      <c r="B199" s="242" t="s">
        <v>99</v>
      </c>
      <c r="C199" s="287"/>
      <c r="D199" s="287"/>
      <c r="E199" s="288">
        <v>21116.78</v>
      </c>
      <c r="F199" s="300"/>
    </row>
    <row r="200" spans="1:6" x14ac:dyDescent="0.25">
      <c r="A200" s="241" t="s">
        <v>100</v>
      </c>
      <c r="B200" s="242" t="s">
        <v>101</v>
      </c>
      <c r="C200" s="287"/>
      <c r="D200" s="287"/>
      <c r="E200" s="288">
        <v>709.84</v>
      </c>
      <c r="F200" s="300"/>
    </row>
    <row r="201" spans="1:6" x14ac:dyDescent="0.25">
      <c r="A201" s="241" t="s">
        <v>102</v>
      </c>
      <c r="B201" s="242" t="s">
        <v>103</v>
      </c>
      <c r="C201" s="287"/>
      <c r="D201" s="287"/>
      <c r="E201" s="288">
        <v>10657.37</v>
      </c>
      <c r="F201" s="300"/>
    </row>
    <row r="202" spans="1:6" x14ac:dyDescent="0.25">
      <c r="A202" s="241" t="s">
        <v>108</v>
      </c>
      <c r="B202" s="242" t="s">
        <v>109</v>
      </c>
      <c r="C202" s="287"/>
      <c r="D202" s="287"/>
      <c r="E202" s="288">
        <v>1740.83</v>
      </c>
      <c r="F202" s="300"/>
    </row>
    <row r="203" spans="1:6" x14ac:dyDescent="0.25">
      <c r="A203" s="241" t="s">
        <v>110</v>
      </c>
      <c r="B203" s="242" t="s">
        <v>111</v>
      </c>
      <c r="C203" s="287"/>
      <c r="D203" s="287"/>
      <c r="E203" s="288">
        <v>144.80000000000001</v>
      </c>
      <c r="F203" s="300"/>
    </row>
    <row r="204" spans="1:6" x14ac:dyDescent="0.25">
      <c r="A204" s="241">
        <v>3224</v>
      </c>
      <c r="B204" s="242" t="s">
        <v>113</v>
      </c>
      <c r="C204" s="287"/>
      <c r="D204" s="287"/>
      <c r="E204" s="288">
        <v>10.3</v>
      </c>
      <c r="F204" s="300"/>
    </row>
    <row r="205" spans="1:6" x14ac:dyDescent="0.25">
      <c r="A205" s="241" t="s">
        <v>120</v>
      </c>
      <c r="B205" s="242" t="s">
        <v>121</v>
      </c>
      <c r="C205" s="287"/>
      <c r="D205" s="287"/>
      <c r="E205" s="288">
        <v>302.5</v>
      </c>
      <c r="F205" s="300"/>
    </row>
    <row r="206" spans="1:6" x14ac:dyDescent="0.25">
      <c r="A206" s="241" t="s">
        <v>128</v>
      </c>
      <c r="B206" s="242" t="s">
        <v>129</v>
      </c>
      <c r="C206" s="287"/>
      <c r="D206" s="287"/>
      <c r="E206" s="288">
        <v>1526.43</v>
      </c>
      <c r="F206" s="300"/>
    </row>
    <row r="207" spans="1:6" x14ac:dyDescent="0.25">
      <c r="A207" s="241">
        <v>3237</v>
      </c>
      <c r="B207" s="242" t="s">
        <v>133</v>
      </c>
      <c r="C207" s="287"/>
      <c r="D207" s="287"/>
      <c r="E207" s="288">
        <v>49767.44</v>
      </c>
      <c r="F207" s="300"/>
    </row>
    <row r="208" spans="1:6" x14ac:dyDescent="0.25">
      <c r="A208" s="241" t="s">
        <v>136</v>
      </c>
      <c r="B208" s="242" t="s">
        <v>137</v>
      </c>
      <c r="C208" s="287"/>
      <c r="D208" s="287"/>
      <c r="E208" s="288">
        <v>164.12</v>
      </c>
      <c r="F208" s="300"/>
    </row>
    <row r="209" spans="1:9" x14ac:dyDescent="0.25">
      <c r="A209" s="241" t="s">
        <v>147</v>
      </c>
      <c r="B209" s="242" t="s">
        <v>148</v>
      </c>
      <c r="C209" s="287"/>
      <c r="D209" s="287"/>
      <c r="E209" s="288">
        <v>3464.98</v>
      </c>
      <c r="F209" s="300"/>
    </row>
    <row r="210" spans="1:9" x14ac:dyDescent="0.25">
      <c r="A210" s="346" t="s">
        <v>229</v>
      </c>
      <c r="B210" s="347" t="s">
        <v>230</v>
      </c>
      <c r="C210" s="265">
        <v>1062</v>
      </c>
      <c r="D210" s="265"/>
      <c r="E210" s="281">
        <f>SUM(E211)</f>
        <v>15836</v>
      </c>
      <c r="F210" s="298">
        <f t="shared" ref="F210:F399" si="12">E210/C210*100</f>
        <v>1491.1487758945386</v>
      </c>
      <c r="I210" s="345"/>
    </row>
    <row r="211" spans="1:9" x14ac:dyDescent="0.25">
      <c r="A211" s="241" t="s">
        <v>237</v>
      </c>
      <c r="B211" s="242" t="s">
        <v>238</v>
      </c>
      <c r="C211" s="287"/>
      <c r="D211" s="287"/>
      <c r="E211" s="288">
        <v>15836</v>
      </c>
      <c r="F211" s="300"/>
    </row>
    <row r="212" spans="1:9" x14ac:dyDescent="0.25">
      <c r="A212" s="351">
        <v>5011</v>
      </c>
      <c r="B212" s="352" t="s">
        <v>614</v>
      </c>
      <c r="C212" s="353">
        <f>C213+C217+C229</f>
        <v>129399</v>
      </c>
      <c r="D212" s="353"/>
      <c r="E212" s="354">
        <f>E213+E217+E229</f>
        <v>85698.280000000013</v>
      </c>
      <c r="F212" s="355">
        <f t="shared" ref="F212" si="13">E212/C212*100</f>
        <v>66.227930664070058</v>
      </c>
    </row>
    <row r="213" spans="1:9" x14ac:dyDescent="0.25">
      <c r="A213" s="356">
        <v>31</v>
      </c>
      <c r="B213" s="357" t="s">
        <v>80</v>
      </c>
      <c r="C213" s="358">
        <f>59650+24500+42737</f>
        <v>126887</v>
      </c>
      <c r="D213" s="358"/>
      <c r="E213" s="359">
        <f>SUM(E214:E216)</f>
        <v>30685.079999999998</v>
      </c>
      <c r="F213" s="360">
        <f t="shared" ref="F213" si="14">E213/C213*100</f>
        <v>24.18299747019001</v>
      </c>
    </row>
    <row r="214" spans="1:9" x14ac:dyDescent="0.25">
      <c r="A214" s="361" t="s">
        <v>83</v>
      </c>
      <c r="B214" s="362" t="s">
        <v>84</v>
      </c>
      <c r="C214" s="363"/>
      <c r="D214" s="363"/>
      <c r="E214" s="364">
        <v>25394.92</v>
      </c>
      <c r="F214" s="365"/>
    </row>
    <row r="215" spans="1:9" x14ac:dyDescent="0.25">
      <c r="A215" s="361" t="s">
        <v>89</v>
      </c>
      <c r="B215" s="362" t="s">
        <v>88</v>
      </c>
      <c r="C215" s="363"/>
      <c r="D215" s="363"/>
      <c r="E215" s="364">
        <v>1100</v>
      </c>
      <c r="F215" s="365"/>
    </row>
    <row r="216" spans="1:9" x14ac:dyDescent="0.25">
      <c r="A216" s="361" t="s">
        <v>92</v>
      </c>
      <c r="B216" s="362" t="s">
        <v>93</v>
      </c>
      <c r="C216" s="363"/>
      <c r="D216" s="363"/>
      <c r="E216" s="364">
        <v>4190.16</v>
      </c>
      <c r="F216" s="365"/>
    </row>
    <row r="217" spans="1:9" x14ac:dyDescent="0.25">
      <c r="A217" s="356">
        <v>32</v>
      </c>
      <c r="B217" s="357" t="s">
        <v>95</v>
      </c>
      <c r="C217" s="358">
        <f>350+1100+1062</f>
        <v>2512</v>
      </c>
      <c r="D217" s="358"/>
      <c r="E217" s="359">
        <f>SUM(E218:E228)</f>
        <v>39177.200000000012</v>
      </c>
      <c r="F217" s="360">
        <f t="shared" ref="F217" si="15">E217/C217*100</f>
        <v>1559.6019108280259</v>
      </c>
    </row>
    <row r="218" spans="1:9" x14ac:dyDescent="0.25">
      <c r="A218" s="361" t="s">
        <v>98</v>
      </c>
      <c r="B218" s="362" t="s">
        <v>99</v>
      </c>
      <c r="C218" s="363"/>
      <c r="D218" s="363"/>
      <c r="E218" s="364">
        <f>20801.08-334.75</f>
        <v>20466.330000000002</v>
      </c>
      <c r="F218" s="365"/>
    </row>
    <row r="219" spans="1:9" x14ac:dyDescent="0.25">
      <c r="A219" s="361" t="s">
        <v>100</v>
      </c>
      <c r="B219" s="362" t="s">
        <v>101</v>
      </c>
      <c r="C219" s="363"/>
      <c r="D219" s="363"/>
      <c r="E219" s="364">
        <v>709.84</v>
      </c>
      <c r="F219" s="365"/>
    </row>
    <row r="220" spans="1:9" x14ac:dyDescent="0.25">
      <c r="A220" s="361" t="s">
        <v>102</v>
      </c>
      <c r="B220" s="362" t="s">
        <v>103</v>
      </c>
      <c r="C220" s="363"/>
      <c r="D220" s="363"/>
      <c r="E220" s="364">
        <v>10657.37</v>
      </c>
      <c r="F220" s="365"/>
    </row>
    <row r="221" spans="1:9" x14ac:dyDescent="0.25">
      <c r="A221" s="361" t="s">
        <v>108</v>
      </c>
      <c r="B221" s="362" t="s">
        <v>109</v>
      </c>
      <c r="C221" s="363"/>
      <c r="D221" s="363"/>
      <c r="E221" s="364">
        <v>1740.83</v>
      </c>
      <c r="F221" s="365"/>
    </row>
    <row r="222" spans="1:9" x14ac:dyDescent="0.25">
      <c r="A222" s="361" t="s">
        <v>110</v>
      </c>
      <c r="B222" s="362" t="s">
        <v>111</v>
      </c>
      <c r="C222" s="363"/>
      <c r="D222" s="363"/>
      <c r="E222" s="364">
        <v>144.80000000000001</v>
      </c>
      <c r="F222" s="365"/>
    </row>
    <row r="223" spans="1:9" x14ac:dyDescent="0.25">
      <c r="A223" s="361">
        <v>3224</v>
      </c>
      <c r="B223" s="362" t="s">
        <v>113</v>
      </c>
      <c r="C223" s="363"/>
      <c r="D223" s="363"/>
      <c r="E223" s="364">
        <v>0</v>
      </c>
      <c r="F223" s="365"/>
    </row>
    <row r="224" spans="1:9" x14ac:dyDescent="0.25">
      <c r="A224" s="361" t="s">
        <v>120</v>
      </c>
      <c r="B224" s="362" t="s">
        <v>121</v>
      </c>
      <c r="C224" s="363"/>
      <c r="D224" s="363"/>
      <c r="E224" s="364">
        <v>302.5</v>
      </c>
      <c r="F224" s="365"/>
    </row>
    <row r="225" spans="1:6" x14ac:dyDescent="0.25">
      <c r="A225" s="361" t="s">
        <v>128</v>
      </c>
      <c r="B225" s="362" t="s">
        <v>129</v>
      </c>
      <c r="C225" s="363"/>
      <c r="D225" s="363"/>
      <c r="E225" s="364">
        <v>1526.43</v>
      </c>
      <c r="F225" s="365"/>
    </row>
    <row r="226" spans="1:6" x14ac:dyDescent="0.25">
      <c r="A226" s="361">
        <v>3237</v>
      </c>
      <c r="B226" s="362" t="s">
        <v>133</v>
      </c>
      <c r="C226" s="363"/>
      <c r="D226" s="363"/>
      <c r="E226" s="364">
        <v>0</v>
      </c>
      <c r="F226" s="365"/>
    </row>
    <row r="227" spans="1:6" x14ac:dyDescent="0.25">
      <c r="A227" s="361" t="s">
        <v>136</v>
      </c>
      <c r="B227" s="362" t="s">
        <v>137</v>
      </c>
      <c r="C227" s="363"/>
      <c r="D227" s="363"/>
      <c r="E227" s="364">
        <v>164.12</v>
      </c>
      <c r="F227" s="365"/>
    </row>
    <row r="228" spans="1:6" x14ac:dyDescent="0.25">
      <c r="A228" s="361" t="s">
        <v>147</v>
      </c>
      <c r="B228" s="362" t="s">
        <v>148</v>
      </c>
      <c r="C228" s="363"/>
      <c r="D228" s="363"/>
      <c r="E228" s="364">
        <v>3464.98</v>
      </c>
      <c r="F228" s="365"/>
    </row>
    <row r="229" spans="1:6" x14ac:dyDescent="0.25">
      <c r="A229" s="366" t="s">
        <v>229</v>
      </c>
      <c r="B229" s="367" t="s">
        <v>230</v>
      </c>
      <c r="C229" s="358">
        <v>0</v>
      </c>
      <c r="D229" s="358"/>
      <c r="E229" s="359">
        <f>SUM(E230)</f>
        <v>15836</v>
      </c>
      <c r="F229" s="360" t="e">
        <f t="shared" ref="F229" si="16">E229/C229*100</f>
        <v>#DIV/0!</v>
      </c>
    </row>
    <row r="230" spans="1:6" x14ac:dyDescent="0.25">
      <c r="A230" s="361" t="s">
        <v>237</v>
      </c>
      <c r="B230" s="362" t="s">
        <v>238</v>
      </c>
      <c r="C230" s="363"/>
      <c r="D230" s="363"/>
      <c r="E230" s="364">
        <v>15836</v>
      </c>
      <c r="F230" s="365"/>
    </row>
    <row r="231" spans="1:6" ht="27" x14ac:dyDescent="0.25">
      <c r="A231" s="351">
        <v>5012</v>
      </c>
      <c r="B231" s="368" t="s">
        <v>615</v>
      </c>
      <c r="C231" s="353">
        <f>SUM(C232:C247)</f>
        <v>0</v>
      </c>
      <c r="D231" s="353"/>
      <c r="E231" s="354">
        <f>E232+E236</f>
        <v>42001.729999999996</v>
      </c>
      <c r="F231" s="355" t="e">
        <f t="shared" ref="F231:F232" si="17">E231/C231*100</f>
        <v>#DIV/0!</v>
      </c>
    </row>
    <row r="232" spans="1:6" x14ac:dyDescent="0.25">
      <c r="A232" s="356">
        <v>31</v>
      </c>
      <c r="B232" s="357" t="s">
        <v>80</v>
      </c>
      <c r="C232" s="358">
        <v>0</v>
      </c>
      <c r="D232" s="358"/>
      <c r="E232" s="359">
        <f>SUM(E233:E235)</f>
        <v>1971.5</v>
      </c>
      <c r="F232" s="360" t="e">
        <f t="shared" si="17"/>
        <v>#DIV/0!</v>
      </c>
    </row>
    <row r="233" spans="1:6" x14ac:dyDescent="0.25">
      <c r="A233" s="361" t="s">
        <v>83</v>
      </c>
      <c r="B233" s="362" t="s">
        <v>84</v>
      </c>
      <c r="C233" s="363"/>
      <c r="D233" s="363"/>
      <c r="E233" s="364">
        <v>1692.27</v>
      </c>
      <c r="F233" s="365"/>
    </row>
    <row r="234" spans="1:6" x14ac:dyDescent="0.25">
      <c r="A234" s="361" t="s">
        <v>89</v>
      </c>
      <c r="B234" s="362" t="s">
        <v>88</v>
      </c>
      <c r="C234" s="363"/>
      <c r="D234" s="363"/>
      <c r="E234" s="364">
        <v>0</v>
      </c>
      <c r="F234" s="365"/>
    </row>
    <row r="235" spans="1:6" x14ac:dyDescent="0.25">
      <c r="A235" s="361" t="s">
        <v>92</v>
      </c>
      <c r="B235" s="362" t="s">
        <v>93</v>
      </c>
      <c r="C235" s="363"/>
      <c r="D235" s="363"/>
      <c r="E235" s="364">
        <v>279.23</v>
      </c>
      <c r="F235" s="365"/>
    </row>
    <row r="236" spans="1:6" x14ac:dyDescent="0.25">
      <c r="A236" s="356">
        <v>32</v>
      </c>
      <c r="B236" s="357" t="s">
        <v>95</v>
      </c>
      <c r="C236" s="358">
        <v>0</v>
      </c>
      <c r="D236" s="358"/>
      <c r="E236" s="359">
        <f>SUM(E237:E247)</f>
        <v>40030.229999999996</v>
      </c>
      <c r="F236" s="360" t="e">
        <f t="shared" ref="F236" si="18">E236/C236*100</f>
        <v>#DIV/0!</v>
      </c>
    </row>
    <row r="237" spans="1:6" x14ac:dyDescent="0.25">
      <c r="A237" s="361" t="s">
        <v>98</v>
      </c>
      <c r="B237" s="362" t="s">
        <v>99</v>
      </c>
      <c r="C237" s="363"/>
      <c r="D237" s="363"/>
      <c r="E237" s="364">
        <v>148.80000000000001</v>
      </c>
      <c r="F237" s="365"/>
    </row>
    <row r="238" spans="1:6" x14ac:dyDescent="0.25">
      <c r="A238" s="361" t="s">
        <v>100</v>
      </c>
      <c r="B238" s="362" t="s">
        <v>101</v>
      </c>
      <c r="C238" s="363"/>
      <c r="D238" s="363"/>
      <c r="E238" s="364"/>
      <c r="F238" s="365"/>
    </row>
    <row r="239" spans="1:6" x14ac:dyDescent="0.25">
      <c r="A239" s="361" t="s">
        <v>102</v>
      </c>
      <c r="B239" s="362" t="s">
        <v>103</v>
      </c>
      <c r="C239" s="363"/>
      <c r="D239" s="363"/>
      <c r="E239" s="364"/>
      <c r="F239" s="365"/>
    </row>
    <row r="240" spans="1:6" x14ac:dyDescent="0.25">
      <c r="A240" s="361" t="s">
        <v>108</v>
      </c>
      <c r="B240" s="362" t="s">
        <v>109</v>
      </c>
      <c r="C240" s="363"/>
      <c r="D240" s="363"/>
      <c r="E240" s="364"/>
      <c r="F240" s="365"/>
    </row>
    <row r="241" spans="1:6" x14ac:dyDescent="0.25">
      <c r="A241" s="361" t="s">
        <v>110</v>
      </c>
      <c r="B241" s="362" t="s">
        <v>111</v>
      </c>
      <c r="C241" s="363"/>
      <c r="D241" s="363"/>
      <c r="E241" s="364"/>
      <c r="F241" s="365"/>
    </row>
    <row r="242" spans="1:6" x14ac:dyDescent="0.25">
      <c r="A242" s="361">
        <v>3224</v>
      </c>
      <c r="B242" s="362" t="s">
        <v>113</v>
      </c>
      <c r="C242" s="363"/>
      <c r="D242" s="363"/>
      <c r="E242" s="364">
        <v>10.3</v>
      </c>
      <c r="F242" s="365"/>
    </row>
    <row r="243" spans="1:6" x14ac:dyDescent="0.25">
      <c r="A243" s="361" t="s">
        <v>120</v>
      </c>
      <c r="B243" s="362" t="s">
        <v>121</v>
      </c>
      <c r="C243" s="363"/>
      <c r="D243" s="363"/>
      <c r="E243" s="364"/>
      <c r="F243" s="365"/>
    </row>
    <row r="244" spans="1:6" x14ac:dyDescent="0.25">
      <c r="A244" s="361" t="s">
        <v>128</v>
      </c>
      <c r="B244" s="362" t="s">
        <v>129</v>
      </c>
      <c r="C244" s="363"/>
      <c r="D244" s="363"/>
      <c r="E244" s="364"/>
      <c r="F244" s="365"/>
    </row>
    <row r="245" spans="1:6" x14ac:dyDescent="0.25">
      <c r="A245" s="361">
        <v>3237</v>
      </c>
      <c r="B245" s="362" t="s">
        <v>133</v>
      </c>
      <c r="C245" s="363"/>
      <c r="D245" s="363"/>
      <c r="E245" s="364">
        <v>39871.129999999997</v>
      </c>
      <c r="F245" s="365"/>
    </row>
    <row r="246" spans="1:6" x14ac:dyDescent="0.25">
      <c r="A246" s="361" t="s">
        <v>136</v>
      </c>
      <c r="B246" s="362" t="s">
        <v>137</v>
      </c>
      <c r="C246" s="363"/>
      <c r="D246" s="363"/>
      <c r="E246" s="364"/>
      <c r="F246" s="365"/>
    </row>
    <row r="247" spans="1:6" x14ac:dyDescent="0.25">
      <c r="A247" s="361" t="s">
        <v>147</v>
      </c>
      <c r="B247" s="362" t="s">
        <v>148</v>
      </c>
      <c r="C247" s="363"/>
      <c r="D247" s="363"/>
      <c r="E247" s="364"/>
      <c r="F247" s="365"/>
    </row>
    <row r="248" spans="1:6" ht="28.5" customHeight="1" x14ac:dyDescent="0.25">
      <c r="A248" s="351">
        <v>5043</v>
      </c>
      <c r="B248" s="368" t="s">
        <v>616</v>
      </c>
      <c r="C248" s="353">
        <f>SUM(C249:C264)</f>
        <v>0</v>
      </c>
      <c r="D248" s="353"/>
      <c r="E248" s="354">
        <f>E249+E253</f>
        <v>27055.27</v>
      </c>
      <c r="F248" s="355" t="e">
        <f t="shared" ref="F248:F249" si="19">E248/C248*100</f>
        <v>#DIV/0!</v>
      </c>
    </row>
    <row r="249" spans="1:6" x14ac:dyDescent="0.25">
      <c r="A249" s="356">
        <v>31</v>
      </c>
      <c r="B249" s="357" t="s">
        <v>80</v>
      </c>
      <c r="C249" s="358"/>
      <c r="D249" s="358"/>
      <c r="E249" s="359">
        <f>SUM(E250:E252)</f>
        <v>16657.310000000001</v>
      </c>
      <c r="F249" s="360" t="e">
        <f t="shared" si="19"/>
        <v>#DIV/0!</v>
      </c>
    </row>
    <row r="250" spans="1:6" x14ac:dyDescent="0.25">
      <c r="A250" s="361" t="s">
        <v>83</v>
      </c>
      <c r="B250" s="362" t="s">
        <v>84</v>
      </c>
      <c r="C250" s="363"/>
      <c r="D250" s="363"/>
      <c r="E250" s="364">
        <v>14298.1</v>
      </c>
      <c r="F250" s="365"/>
    </row>
    <row r="251" spans="1:6" x14ac:dyDescent="0.25">
      <c r="A251" s="361" t="s">
        <v>89</v>
      </c>
      <c r="B251" s="362" t="s">
        <v>88</v>
      </c>
      <c r="C251" s="363"/>
      <c r="D251" s="363"/>
      <c r="E251" s="364"/>
      <c r="F251" s="365"/>
    </row>
    <row r="252" spans="1:6" x14ac:dyDescent="0.25">
      <c r="A252" s="361" t="s">
        <v>92</v>
      </c>
      <c r="B252" s="362" t="s">
        <v>93</v>
      </c>
      <c r="C252" s="363"/>
      <c r="D252" s="363"/>
      <c r="E252" s="364">
        <v>2359.21</v>
      </c>
      <c r="F252" s="365"/>
    </row>
    <row r="253" spans="1:6" x14ac:dyDescent="0.25">
      <c r="A253" s="356">
        <v>32</v>
      </c>
      <c r="B253" s="357" t="s">
        <v>95</v>
      </c>
      <c r="C253" s="358"/>
      <c r="D253" s="358"/>
      <c r="E253" s="359">
        <f>SUM(E254:E264)</f>
        <v>10397.959999999999</v>
      </c>
      <c r="F253" s="360" t="e">
        <f t="shared" ref="F253" si="20">E253/C253*100</f>
        <v>#DIV/0!</v>
      </c>
    </row>
    <row r="254" spans="1:6" x14ac:dyDescent="0.25">
      <c r="A254" s="361" t="s">
        <v>98</v>
      </c>
      <c r="B254" s="362" t="s">
        <v>99</v>
      </c>
      <c r="C254" s="363"/>
      <c r="D254" s="363"/>
      <c r="E254" s="364">
        <v>501.65</v>
      </c>
      <c r="F254" s="365"/>
    </row>
    <row r="255" spans="1:6" x14ac:dyDescent="0.25">
      <c r="A255" s="361" t="s">
        <v>100</v>
      </c>
      <c r="B255" s="362" t="s">
        <v>101</v>
      </c>
      <c r="C255" s="363"/>
      <c r="D255" s="363"/>
      <c r="E255" s="364"/>
      <c r="F255" s="365"/>
    </row>
    <row r="256" spans="1:6" x14ac:dyDescent="0.25">
      <c r="A256" s="361" t="s">
        <v>102</v>
      </c>
      <c r="B256" s="362" t="s">
        <v>103</v>
      </c>
      <c r="C256" s="363"/>
      <c r="D256" s="363"/>
      <c r="E256" s="364"/>
      <c r="F256" s="365"/>
    </row>
    <row r="257" spans="1:9" x14ac:dyDescent="0.25">
      <c r="A257" s="361" t="s">
        <v>108</v>
      </c>
      <c r="B257" s="362" t="s">
        <v>109</v>
      </c>
      <c r="C257" s="363"/>
      <c r="D257" s="363"/>
      <c r="E257" s="364"/>
      <c r="F257" s="365"/>
    </row>
    <row r="258" spans="1:9" x14ac:dyDescent="0.25">
      <c r="A258" s="361" t="s">
        <v>110</v>
      </c>
      <c r="B258" s="362" t="s">
        <v>111</v>
      </c>
      <c r="C258" s="363"/>
      <c r="D258" s="363"/>
      <c r="E258" s="364"/>
      <c r="F258" s="365"/>
    </row>
    <row r="259" spans="1:9" x14ac:dyDescent="0.25">
      <c r="A259" s="361">
        <v>3224</v>
      </c>
      <c r="B259" s="362" t="s">
        <v>113</v>
      </c>
      <c r="C259" s="363"/>
      <c r="D259" s="363"/>
      <c r="E259" s="364"/>
      <c r="F259" s="365"/>
    </row>
    <row r="260" spans="1:9" x14ac:dyDescent="0.25">
      <c r="A260" s="361" t="s">
        <v>120</v>
      </c>
      <c r="B260" s="362" t="s">
        <v>121</v>
      </c>
      <c r="C260" s="363"/>
      <c r="D260" s="363"/>
      <c r="E260" s="364"/>
      <c r="F260" s="365"/>
    </row>
    <row r="261" spans="1:9" x14ac:dyDescent="0.25">
      <c r="A261" s="361" t="s">
        <v>128</v>
      </c>
      <c r="B261" s="362" t="s">
        <v>129</v>
      </c>
      <c r="C261" s="363"/>
      <c r="D261" s="363"/>
      <c r="E261" s="364"/>
      <c r="F261" s="365"/>
    </row>
    <row r="262" spans="1:9" x14ac:dyDescent="0.25">
      <c r="A262" s="361">
        <v>3237</v>
      </c>
      <c r="B262" s="362" t="s">
        <v>133</v>
      </c>
      <c r="C262" s="363"/>
      <c r="D262" s="363"/>
      <c r="E262" s="364">
        <v>9896.31</v>
      </c>
      <c r="F262" s="365"/>
    </row>
    <row r="263" spans="1:9" x14ac:dyDescent="0.25">
      <c r="A263" s="361" t="s">
        <v>136</v>
      </c>
      <c r="B263" s="362" t="s">
        <v>137</v>
      </c>
      <c r="C263" s="363"/>
      <c r="D263" s="363"/>
      <c r="E263" s="364"/>
      <c r="F263" s="365"/>
    </row>
    <row r="264" spans="1:9" x14ac:dyDescent="0.25">
      <c r="A264" s="361" t="s">
        <v>147</v>
      </c>
      <c r="B264" s="362" t="s">
        <v>148</v>
      </c>
      <c r="C264" s="363"/>
      <c r="D264" s="363"/>
      <c r="E264" s="364"/>
      <c r="F264" s="365"/>
    </row>
    <row r="265" spans="1:9" x14ac:dyDescent="0.25">
      <c r="A265" s="238">
        <v>51</v>
      </c>
      <c r="B265" s="239" t="s">
        <v>607</v>
      </c>
      <c r="C265" s="240">
        <f>SUM(C266:C281)</f>
        <v>118099</v>
      </c>
      <c r="D265" s="240"/>
      <c r="E265" s="279">
        <f>E266+E269+E282</f>
        <v>346828.97000000003</v>
      </c>
      <c r="F265" s="296">
        <f t="shared" si="12"/>
        <v>293.67646635449921</v>
      </c>
    </row>
    <row r="266" spans="1:9" x14ac:dyDescent="0.25">
      <c r="A266" s="263" t="s">
        <v>79</v>
      </c>
      <c r="B266" s="264" t="s">
        <v>80</v>
      </c>
      <c r="C266" s="265">
        <f>3695+15000</f>
        <v>18695</v>
      </c>
      <c r="D266" s="265"/>
      <c r="E266" s="281">
        <f>SUM(E267:E268)</f>
        <v>41869.14</v>
      </c>
      <c r="F266" s="298">
        <f t="shared" si="12"/>
        <v>223.95902647766781</v>
      </c>
    </row>
    <row r="267" spans="1:9" x14ac:dyDescent="0.25">
      <c r="A267" s="241" t="s">
        <v>83</v>
      </c>
      <c r="B267" s="242" t="s">
        <v>84</v>
      </c>
      <c r="C267" s="287"/>
      <c r="D267" s="287"/>
      <c r="E267" s="288">
        <v>35945.760000000002</v>
      </c>
      <c r="F267" s="300"/>
    </row>
    <row r="268" spans="1:9" x14ac:dyDescent="0.25">
      <c r="A268" s="241" t="s">
        <v>92</v>
      </c>
      <c r="B268" s="242" t="s">
        <v>93</v>
      </c>
      <c r="C268" s="287"/>
      <c r="D268" s="287"/>
      <c r="E268" s="288">
        <v>5923.38</v>
      </c>
      <c r="F268" s="300"/>
    </row>
    <row r="269" spans="1:9" x14ac:dyDescent="0.25">
      <c r="A269" s="263" t="s">
        <v>94</v>
      </c>
      <c r="B269" s="264" t="s">
        <v>95</v>
      </c>
      <c r="C269" s="265">
        <f>60104+39300</f>
        <v>99404</v>
      </c>
      <c r="D269" s="265"/>
      <c r="E269" s="281">
        <f>SUM(E270:E281)</f>
        <v>133979.83000000002</v>
      </c>
      <c r="F269" s="298">
        <f t="shared" si="12"/>
        <v>134.78313749949703</v>
      </c>
    </row>
    <row r="270" spans="1:9" x14ac:dyDescent="0.25">
      <c r="A270" s="241" t="s">
        <v>98</v>
      </c>
      <c r="B270" s="242" t="s">
        <v>99</v>
      </c>
      <c r="C270" s="287"/>
      <c r="D270" s="287"/>
      <c r="E270" s="288">
        <v>37762.03</v>
      </c>
      <c r="F270" s="300"/>
    </row>
    <row r="271" spans="1:9" x14ac:dyDescent="0.25">
      <c r="A271" s="241" t="s">
        <v>100</v>
      </c>
      <c r="B271" s="242" t="s">
        <v>101</v>
      </c>
      <c r="C271" s="287"/>
      <c r="D271" s="287"/>
      <c r="E271" s="288">
        <v>47.16</v>
      </c>
      <c r="F271" s="300"/>
      <c r="I271" s="345"/>
    </row>
    <row r="272" spans="1:9" x14ac:dyDescent="0.25">
      <c r="A272" s="241">
        <v>3213</v>
      </c>
      <c r="B272" s="242" t="s">
        <v>103</v>
      </c>
      <c r="C272" s="287"/>
      <c r="D272" s="287"/>
      <c r="E272" s="288">
        <v>1133</v>
      </c>
      <c r="F272" s="300"/>
    </row>
    <row r="273" spans="1:6" x14ac:dyDescent="0.25">
      <c r="A273" s="241" t="s">
        <v>110</v>
      </c>
      <c r="B273" s="242" t="s">
        <v>111</v>
      </c>
      <c r="C273" s="287"/>
      <c r="D273" s="287"/>
      <c r="E273" s="288">
        <v>182.09</v>
      </c>
      <c r="F273" s="300"/>
    </row>
    <row r="274" spans="1:6" x14ac:dyDescent="0.25">
      <c r="A274" s="241">
        <v>3224</v>
      </c>
      <c r="B274" s="242" t="s">
        <v>113</v>
      </c>
      <c r="C274" s="287"/>
      <c r="D274" s="287"/>
      <c r="E274" s="288">
        <v>312.8</v>
      </c>
      <c r="F274" s="300"/>
    </row>
    <row r="275" spans="1:6" x14ac:dyDescent="0.25">
      <c r="A275" s="241" t="s">
        <v>120</v>
      </c>
      <c r="B275" s="242" t="s">
        <v>121</v>
      </c>
      <c r="C275" s="287"/>
      <c r="D275" s="287"/>
      <c r="E275" s="288">
        <v>174.95</v>
      </c>
      <c r="F275" s="300"/>
    </row>
    <row r="276" spans="1:6" x14ac:dyDescent="0.25">
      <c r="A276" s="241" t="s">
        <v>128</v>
      </c>
      <c r="B276" s="242" t="s">
        <v>129</v>
      </c>
      <c r="C276" s="287"/>
      <c r="D276" s="287"/>
      <c r="E276" s="288">
        <v>106.55</v>
      </c>
      <c r="F276" s="300"/>
    </row>
    <row r="277" spans="1:6" x14ac:dyDescent="0.25">
      <c r="A277" s="241" t="s">
        <v>132</v>
      </c>
      <c r="B277" s="242" t="s">
        <v>133</v>
      </c>
      <c r="C277" s="287"/>
      <c r="D277" s="287"/>
      <c r="E277" s="288">
        <v>89930.01</v>
      </c>
      <c r="F277" s="300"/>
    </row>
    <row r="278" spans="1:6" x14ac:dyDescent="0.25">
      <c r="A278" s="241" t="s">
        <v>136</v>
      </c>
      <c r="B278" s="242" t="s">
        <v>137</v>
      </c>
      <c r="C278" s="287"/>
      <c r="D278" s="287"/>
      <c r="E278" s="288">
        <v>68.349999999999994</v>
      </c>
      <c r="F278" s="300"/>
    </row>
    <row r="279" spans="1:6" x14ac:dyDescent="0.25">
      <c r="A279" s="241" t="s">
        <v>147</v>
      </c>
      <c r="B279" s="242" t="s">
        <v>148</v>
      </c>
      <c r="C279" s="287"/>
      <c r="D279" s="287"/>
      <c r="E279" s="288">
        <f>3468.71-333.82</f>
        <v>3134.89</v>
      </c>
      <c r="F279" s="300"/>
    </row>
    <row r="280" spans="1:6" x14ac:dyDescent="0.25">
      <c r="A280" s="241">
        <v>3294</v>
      </c>
      <c r="B280" s="242" t="s">
        <v>150</v>
      </c>
      <c r="C280" s="287"/>
      <c r="D280" s="287"/>
      <c r="E280" s="288">
        <v>698</v>
      </c>
      <c r="F280" s="300"/>
    </row>
    <row r="281" spans="1:6" x14ac:dyDescent="0.25">
      <c r="A281" s="241" t="s">
        <v>155</v>
      </c>
      <c r="B281" s="242" t="s">
        <v>142</v>
      </c>
      <c r="C281" s="287"/>
      <c r="D281" s="287"/>
      <c r="E281" s="288">
        <v>430</v>
      </c>
      <c r="F281" s="300"/>
    </row>
    <row r="282" spans="1:6" x14ac:dyDescent="0.25">
      <c r="A282" s="263">
        <v>36</v>
      </c>
      <c r="B282" s="264" t="s">
        <v>172</v>
      </c>
      <c r="C282" s="265">
        <v>0</v>
      </c>
      <c r="D282" s="265"/>
      <c r="E282" s="281">
        <f>SUM(E283:E284)</f>
        <v>170980</v>
      </c>
      <c r="F282" s="298" t="s">
        <v>552</v>
      </c>
    </row>
    <row r="283" spans="1:6" x14ac:dyDescent="0.25">
      <c r="A283" s="241">
        <v>3611</v>
      </c>
      <c r="B283" s="348" t="s">
        <v>176</v>
      </c>
      <c r="C283" s="287"/>
      <c r="D283" s="287"/>
      <c r="E283" s="288">
        <v>164360</v>
      </c>
      <c r="F283" s="300"/>
    </row>
    <row r="284" spans="1:6" ht="25.5" x14ac:dyDescent="0.25">
      <c r="A284" s="349" t="s">
        <v>400</v>
      </c>
      <c r="B284" s="350" t="s">
        <v>287</v>
      </c>
      <c r="C284" s="287"/>
      <c r="D284" s="287"/>
      <c r="E284" s="288">
        <v>6620</v>
      </c>
      <c r="F284" s="300"/>
    </row>
    <row r="285" spans="1:6" x14ac:dyDescent="0.25">
      <c r="A285" s="351">
        <v>51000</v>
      </c>
      <c r="B285" s="352" t="s">
        <v>617</v>
      </c>
      <c r="C285" s="353">
        <f>C286+C289+C302</f>
        <v>118099</v>
      </c>
      <c r="D285" s="353"/>
      <c r="E285" s="354">
        <f>E286+E289+E302</f>
        <v>315288.29000000004</v>
      </c>
      <c r="F285" s="355">
        <f t="shared" ref="F285:F286" si="21">E285/C285*100</f>
        <v>266.96948323017131</v>
      </c>
    </row>
    <row r="286" spans="1:6" x14ac:dyDescent="0.25">
      <c r="A286" s="356" t="s">
        <v>79</v>
      </c>
      <c r="B286" s="357" t="s">
        <v>80</v>
      </c>
      <c r="C286" s="358">
        <f>3695+15000</f>
        <v>18695</v>
      </c>
      <c r="D286" s="358"/>
      <c r="E286" s="359">
        <f>SUM(E287:E288)</f>
        <v>24228.27</v>
      </c>
      <c r="F286" s="360">
        <f t="shared" si="21"/>
        <v>129.59759293928857</v>
      </c>
    </row>
    <row r="287" spans="1:6" x14ac:dyDescent="0.25">
      <c r="A287" s="369" t="s">
        <v>83</v>
      </c>
      <c r="B287" s="370" t="s">
        <v>84</v>
      </c>
      <c r="C287" s="371"/>
      <c r="D287" s="371"/>
      <c r="E287" s="372">
        <v>20803.37</v>
      </c>
      <c r="F287" s="373"/>
    </row>
    <row r="288" spans="1:6" x14ac:dyDescent="0.25">
      <c r="A288" s="369" t="s">
        <v>92</v>
      </c>
      <c r="B288" s="370" t="s">
        <v>93</v>
      </c>
      <c r="C288" s="371"/>
      <c r="D288" s="371"/>
      <c r="E288" s="372">
        <v>3424.9</v>
      </c>
      <c r="F288" s="373"/>
    </row>
    <row r="289" spans="1:6" x14ac:dyDescent="0.25">
      <c r="A289" s="356" t="s">
        <v>94</v>
      </c>
      <c r="B289" s="357" t="s">
        <v>95</v>
      </c>
      <c r="C289" s="358">
        <f>39300+60104</f>
        <v>99404</v>
      </c>
      <c r="D289" s="358"/>
      <c r="E289" s="359">
        <f>SUM(E290:E301)</f>
        <v>120080.02000000002</v>
      </c>
      <c r="F289" s="360">
        <f t="shared" ref="F289" si="22">E289/C289*100</f>
        <v>120.79998792805119</v>
      </c>
    </row>
    <row r="290" spans="1:6" x14ac:dyDescent="0.25">
      <c r="A290" s="369" t="s">
        <v>98</v>
      </c>
      <c r="B290" s="370" t="s">
        <v>99</v>
      </c>
      <c r="C290" s="371"/>
      <c r="D290" s="371"/>
      <c r="E290" s="372">
        <f>8585.44+26069.28</f>
        <v>34654.720000000001</v>
      </c>
      <c r="F290" s="373"/>
    </row>
    <row r="291" spans="1:6" x14ac:dyDescent="0.25">
      <c r="A291" s="369" t="s">
        <v>100</v>
      </c>
      <c r="B291" s="370" t="s">
        <v>101</v>
      </c>
      <c r="C291" s="371"/>
      <c r="D291" s="371"/>
      <c r="E291" s="372">
        <v>47.16</v>
      </c>
      <c r="F291" s="373"/>
    </row>
    <row r="292" spans="1:6" x14ac:dyDescent="0.25">
      <c r="A292" s="369">
        <v>3213</v>
      </c>
      <c r="B292" s="370" t="s">
        <v>103</v>
      </c>
      <c r="C292" s="371"/>
      <c r="D292" s="371"/>
      <c r="E292" s="372">
        <v>1133</v>
      </c>
      <c r="F292" s="373"/>
    </row>
    <row r="293" spans="1:6" x14ac:dyDescent="0.25">
      <c r="A293" s="369" t="s">
        <v>110</v>
      </c>
      <c r="B293" s="370" t="s">
        <v>111</v>
      </c>
      <c r="C293" s="371"/>
      <c r="D293" s="371"/>
      <c r="E293" s="372">
        <v>14.51</v>
      </c>
      <c r="F293" s="373"/>
    </row>
    <row r="294" spans="1:6" x14ac:dyDescent="0.25">
      <c r="A294" s="369">
        <v>3224</v>
      </c>
      <c r="B294" s="370" t="s">
        <v>113</v>
      </c>
      <c r="C294" s="371"/>
      <c r="D294" s="371"/>
      <c r="E294" s="372">
        <v>312.8</v>
      </c>
      <c r="F294" s="373"/>
    </row>
    <row r="295" spans="1:6" x14ac:dyDescent="0.25">
      <c r="A295" s="369" t="s">
        <v>120</v>
      </c>
      <c r="B295" s="370" t="s">
        <v>121</v>
      </c>
      <c r="C295" s="371"/>
      <c r="D295" s="371"/>
      <c r="E295" s="372">
        <v>29.21</v>
      </c>
      <c r="F295" s="373"/>
    </row>
    <row r="296" spans="1:6" x14ac:dyDescent="0.25">
      <c r="A296" s="369" t="s">
        <v>128</v>
      </c>
      <c r="B296" s="370" t="s">
        <v>129</v>
      </c>
      <c r="C296" s="371"/>
      <c r="D296" s="371"/>
      <c r="E296" s="372">
        <v>106.55</v>
      </c>
      <c r="F296" s="373"/>
    </row>
    <row r="297" spans="1:6" x14ac:dyDescent="0.25">
      <c r="A297" s="369" t="s">
        <v>132</v>
      </c>
      <c r="B297" s="370" t="s">
        <v>133</v>
      </c>
      <c r="C297" s="371"/>
      <c r="D297" s="371"/>
      <c r="E297" s="372">
        <v>79533.7</v>
      </c>
      <c r="F297" s="373"/>
    </row>
    <row r="298" spans="1:6" x14ac:dyDescent="0.25">
      <c r="A298" s="369" t="s">
        <v>136</v>
      </c>
      <c r="B298" s="370" t="s">
        <v>137</v>
      </c>
      <c r="C298" s="371"/>
      <c r="D298" s="371"/>
      <c r="E298" s="372">
        <v>68.349999999999994</v>
      </c>
      <c r="F298" s="373"/>
    </row>
    <row r="299" spans="1:6" x14ac:dyDescent="0.25">
      <c r="A299" s="369" t="s">
        <v>147</v>
      </c>
      <c r="B299" s="370" t="s">
        <v>148</v>
      </c>
      <c r="C299" s="371"/>
      <c r="D299" s="371"/>
      <c r="E299" s="372">
        <f>3385.84-333.82</f>
        <v>3052.02</v>
      </c>
      <c r="F299" s="373"/>
    </row>
    <row r="300" spans="1:6" x14ac:dyDescent="0.25">
      <c r="A300" s="369">
        <v>3294</v>
      </c>
      <c r="B300" s="370" t="s">
        <v>150</v>
      </c>
      <c r="C300" s="371"/>
      <c r="D300" s="371"/>
      <c r="E300" s="372">
        <v>698</v>
      </c>
      <c r="F300" s="373"/>
    </row>
    <row r="301" spans="1:6" x14ac:dyDescent="0.25">
      <c r="A301" s="369" t="s">
        <v>155</v>
      </c>
      <c r="B301" s="370" t="s">
        <v>142</v>
      </c>
      <c r="C301" s="371"/>
      <c r="D301" s="371"/>
      <c r="E301" s="372">
        <v>430</v>
      </c>
      <c r="F301" s="373"/>
    </row>
    <row r="302" spans="1:6" x14ac:dyDescent="0.25">
      <c r="A302" s="356">
        <v>36</v>
      </c>
      <c r="B302" s="374" t="s">
        <v>172</v>
      </c>
      <c r="C302" s="358">
        <v>0</v>
      </c>
      <c r="D302" s="358"/>
      <c r="E302" s="359">
        <f>SUM(E303:E304)</f>
        <v>170980</v>
      </c>
      <c r="F302" s="360" t="s">
        <v>552</v>
      </c>
    </row>
    <row r="303" spans="1:6" x14ac:dyDescent="0.25">
      <c r="A303" s="369">
        <v>3611</v>
      </c>
      <c r="B303" s="375" t="s">
        <v>176</v>
      </c>
      <c r="C303" s="371"/>
      <c r="D303" s="371"/>
      <c r="E303" s="372">
        <v>164360</v>
      </c>
      <c r="F303" s="373"/>
    </row>
    <row r="304" spans="1:6" ht="25.5" x14ac:dyDescent="0.25">
      <c r="A304" s="376" t="s">
        <v>400</v>
      </c>
      <c r="B304" s="377" t="s">
        <v>287</v>
      </c>
      <c r="C304" s="371"/>
      <c r="D304" s="371"/>
      <c r="E304" s="372">
        <v>6620</v>
      </c>
      <c r="F304" s="373"/>
    </row>
    <row r="305" spans="1:6" x14ac:dyDescent="0.25">
      <c r="A305" s="351">
        <v>51043</v>
      </c>
      <c r="B305" s="352" t="s">
        <v>618</v>
      </c>
      <c r="C305" s="353">
        <v>0</v>
      </c>
      <c r="D305" s="353"/>
      <c r="E305" s="354">
        <f>E306+E309+E322</f>
        <v>31540.68</v>
      </c>
      <c r="F305" s="355" t="e">
        <f t="shared" ref="F305:F306" si="23">E305/C305*100</f>
        <v>#DIV/0!</v>
      </c>
    </row>
    <row r="306" spans="1:6" x14ac:dyDescent="0.25">
      <c r="A306" s="356" t="s">
        <v>79</v>
      </c>
      <c r="B306" s="357" t="s">
        <v>80</v>
      </c>
      <c r="C306" s="358">
        <v>0</v>
      </c>
      <c r="D306" s="358"/>
      <c r="E306" s="359">
        <f>SUM(E307:E308)</f>
        <v>17640.87</v>
      </c>
      <c r="F306" s="360" t="e">
        <f t="shared" si="23"/>
        <v>#DIV/0!</v>
      </c>
    </row>
    <row r="307" spans="1:6" x14ac:dyDescent="0.25">
      <c r="A307" s="369" t="s">
        <v>83</v>
      </c>
      <c r="B307" s="370" t="s">
        <v>84</v>
      </c>
      <c r="C307" s="371"/>
      <c r="D307" s="371"/>
      <c r="E307" s="372">
        <v>15142.39</v>
      </c>
      <c r="F307" s="373"/>
    </row>
    <row r="308" spans="1:6" x14ac:dyDescent="0.25">
      <c r="A308" s="369" t="s">
        <v>92</v>
      </c>
      <c r="B308" s="370" t="s">
        <v>93</v>
      </c>
      <c r="C308" s="371"/>
      <c r="D308" s="371"/>
      <c r="E308" s="372">
        <v>2498.48</v>
      </c>
      <c r="F308" s="373"/>
    </row>
    <row r="309" spans="1:6" x14ac:dyDescent="0.25">
      <c r="A309" s="356" t="s">
        <v>94</v>
      </c>
      <c r="B309" s="357" t="s">
        <v>95</v>
      </c>
      <c r="C309" s="358">
        <v>0</v>
      </c>
      <c r="D309" s="358"/>
      <c r="E309" s="359">
        <f>SUM(E310:E321)</f>
        <v>13899.81</v>
      </c>
      <c r="F309" s="360" t="e">
        <f t="shared" ref="F309" si="24">E309/C309*100</f>
        <v>#DIV/0!</v>
      </c>
    </row>
    <row r="310" spans="1:6" x14ac:dyDescent="0.25">
      <c r="A310" s="369" t="s">
        <v>98</v>
      </c>
      <c r="B310" s="370" t="s">
        <v>99</v>
      </c>
      <c r="C310" s="371"/>
      <c r="D310" s="371"/>
      <c r="E310" s="372">
        <v>3107.31</v>
      </c>
      <c r="F310" s="373"/>
    </row>
    <row r="311" spans="1:6" x14ac:dyDescent="0.25">
      <c r="A311" s="369" t="s">
        <v>100</v>
      </c>
      <c r="B311" s="370" t="s">
        <v>101</v>
      </c>
      <c r="C311" s="371"/>
      <c r="D311" s="371"/>
      <c r="E311" s="372"/>
      <c r="F311" s="373"/>
    </row>
    <row r="312" spans="1:6" x14ac:dyDescent="0.25">
      <c r="A312" s="369">
        <v>3213</v>
      </c>
      <c r="B312" s="370" t="s">
        <v>103</v>
      </c>
      <c r="C312" s="371"/>
      <c r="D312" s="371"/>
      <c r="E312" s="372"/>
      <c r="F312" s="373"/>
    </row>
    <row r="313" spans="1:6" x14ac:dyDescent="0.25">
      <c r="A313" s="369" t="s">
        <v>110</v>
      </c>
      <c r="B313" s="370" t="s">
        <v>111</v>
      </c>
      <c r="C313" s="371"/>
      <c r="D313" s="371"/>
      <c r="E313" s="372">
        <v>167.58</v>
      </c>
      <c r="F313" s="373"/>
    </row>
    <row r="314" spans="1:6" x14ac:dyDescent="0.25">
      <c r="A314" s="369">
        <v>3224</v>
      </c>
      <c r="B314" s="370" t="s">
        <v>113</v>
      </c>
      <c r="C314" s="371"/>
      <c r="D314" s="371"/>
      <c r="E314" s="372"/>
      <c r="F314" s="373"/>
    </row>
    <row r="315" spans="1:6" x14ac:dyDescent="0.25">
      <c r="A315" s="369" t="s">
        <v>120</v>
      </c>
      <c r="B315" s="370" t="s">
        <v>121</v>
      </c>
      <c r="C315" s="371"/>
      <c r="D315" s="371"/>
      <c r="E315" s="372">
        <v>145.74</v>
      </c>
      <c r="F315" s="373"/>
    </row>
    <row r="316" spans="1:6" x14ac:dyDescent="0.25">
      <c r="A316" s="369" t="s">
        <v>128</v>
      </c>
      <c r="B316" s="370" t="s">
        <v>129</v>
      </c>
      <c r="C316" s="371"/>
      <c r="D316" s="371"/>
      <c r="E316" s="372"/>
      <c r="F316" s="373"/>
    </row>
    <row r="317" spans="1:6" x14ac:dyDescent="0.25">
      <c r="A317" s="369" t="s">
        <v>132</v>
      </c>
      <c r="B317" s="370" t="s">
        <v>133</v>
      </c>
      <c r="C317" s="371"/>
      <c r="D317" s="371"/>
      <c r="E317" s="372">
        <v>10396.31</v>
      </c>
      <c r="F317" s="373"/>
    </row>
    <row r="318" spans="1:6" x14ac:dyDescent="0.25">
      <c r="A318" s="369" t="s">
        <v>136</v>
      </c>
      <c r="B318" s="370" t="s">
        <v>137</v>
      </c>
      <c r="C318" s="371"/>
      <c r="D318" s="371"/>
      <c r="E318" s="372"/>
      <c r="F318" s="373"/>
    </row>
    <row r="319" spans="1:6" x14ac:dyDescent="0.25">
      <c r="A319" s="369" t="s">
        <v>147</v>
      </c>
      <c r="B319" s="370" t="s">
        <v>148</v>
      </c>
      <c r="C319" s="371"/>
      <c r="D319" s="371"/>
      <c r="E319" s="372">
        <v>82.87</v>
      </c>
      <c r="F319" s="373"/>
    </row>
    <row r="320" spans="1:6" x14ac:dyDescent="0.25">
      <c r="A320" s="369">
        <v>3294</v>
      </c>
      <c r="B320" s="370" t="s">
        <v>150</v>
      </c>
      <c r="C320" s="371"/>
      <c r="D320" s="371"/>
      <c r="E320" s="372"/>
      <c r="F320" s="373"/>
    </row>
    <row r="321" spans="1:6" x14ac:dyDescent="0.25">
      <c r="A321" s="369" t="s">
        <v>155</v>
      </c>
      <c r="B321" s="370" t="s">
        <v>142</v>
      </c>
      <c r="C321" s="371"/>
      <c r="D321" s="371"/>
      <c r="E321" s="372"/>
      <c r="F321" s="373"/>
    </row>
    <row r="322" spans="1:6" x14ac:dyDescent="0.25">
      <c r="A322" s="356">
        <v>36</v>
      </c>
      <c r="B322" s="374" t="s">
        <v>172</v>
      </c>
      <c r="C322" s="358">
        <v>0</v>
      </c>
      <c r="D322" s="358"/>
      <c r="E322" s="359">
        <f>SUM(E323:E324)</f>
        <v>0</v>
      </c>
      <c r="F322" s="360" t="s">
        <v>552</v>
      </c>
    </row>
    <row r="323" spans="1:6" x14ac:dyDescent="0.25">
      <c r="A323" s="369">
        <v>3611</v>
      </c>
      <c r="B323" s="375" t="s">
        <v>176</v>
      </c>
      <c r="C323" s="371"/>
      <c r="D323" s="371"/>
      <c r="E323" s="372"/>
      <c r="F323" s="373"/>
    </row>
    <row r="324" spans="1:6" ht="25.5" x14ac:dyDescent="0.25">
      <c r="A324" s="376" t="s">
        <v>400</v>
      </c>
      <c r="B324" s="377" t="s">
        <v>287</v>
      </c>
      <c r="C324" s="371"/>
      <c r="D324" s="371"/>
      <c r="E324" s="372"/>
      <c r="F324" s="373"/>
    </row>
    <row r="325" spans="1:6" x14ac:dyDescent="0.25">
      <c r="A325" s="238">
        <v>52</v>
      </c>
      <c r="B325" s="239" t="s">
        <v>586</v>
      </c>
      <c r="C325" s="240">
        <f>SUM(C329:C338)</f>
        <v>37500</v>
      </c>
      <c r="D325" s="240"/>
      <c r="E325" s="279">
        <f>E326+E329</f>
        <v>14929.97</v>
      </c>
      <c r="F325" s="296">
        <f t="shared" si="12"/>
        <v>39.813253333333328</v>
      </c>
    </row>
    <row r="326" spans="1:6" x14ac:dyDescent="0.25">
      <c r="A326" s="263" t="s">
        <v>79</v>
      </c>
      <c r="B326" s="264" t="s">
        <v>80</v>
      </c>
      <c r="C326" s="265">
        <v>0</v>
      </c>
      <c r="D326" s="265"/>
      <c r="E326" s="281">
        <f>SUM(E327:E328)</f>
        <v>3999.99</v>
      </c>
      <c r="F326" s="298" t="s">
        <v>552</v>
      </c>
    </row>
    <row r="327" spans="1:6" x14ac:dyDescent="0.25">
      <c r="A327" s="241" t="s">
        <v>83</v>
      </c>
      <c r="B327" s="242" t="s">
        <v>84</v>
      </c>
      <c r="C327" s="287"/>
      <c r="D327" s="287"/>
      <c r="E327" s="288">
        <v>3433.47</v>
      </c>
      <c r="F327" s="300"/>
    </row>
    <row r="328" spans="1:6" x14ac:dyDescent="0.25">
      <c r="A328" s="241" t="s">
        <v>92</v>
      </c>
      <c r="B328" s="242" t="s">
        <v>93</v>
      </c>
      <c r="C328" s="287"/>
      <c r="D328" s="287"/>
      <c r="E328" s="288">
        <v>566.52</v>
      </c>
      <c r="F328" s="300"/>
    </row>
    <row r="329" spans="1:6" x14ac:dyDescent="0.25">
      <c r="A329" s="263" t="s">
        <v>94</v>
      </c>
      <c r="B329" s="264" t="s">
        <v>95</v>
      </c>
      <c r="C329" s="265">
        <v>18500</v>
      </c>
      <c r="D329" s="265"/>
      <c r="E329" s="281">
        <f>SUM(E330:E337)</f>
        <v>10929.98</v>
      </c>
      <c r="F329" s="298">
        <f t="shared" si="12"/>
        <v>59.080972972972965</v>
      </c>
    </row>
    <row r="330" spans="1:6" x14ac:dyDescent="0.25">
      <c r="A330" s="271" t="s">
        <v>98</v>
      </c>
      <c r="B330" s="268" t="s">
        <v>99</v>
      </c>
      <c r="C330" s="269"/>
      <c r="D330" s="269"/>
      <c r="E330" s="282">
        <v>1183.2</v>
      </c>
      <c r="F330" s="299"/>
    </row>
    <row r="331" spans="1:6" x14ac:dyDescent="0.25">
      <c r="A331" s="271">
        <v>3221</v>
      </c>
      <c r="B331" s="268" t="s">
        <v>109</v>
      </c>
      <c r="C331" s="269"/>
      <c r="D331" s="269"/>
      <c r="E331" s="282">
        <v>191.32</v>
      </c>
      <c r="F331" s="299"/>
    </row>
    <row r="332" spans="1:6" x14ac:dyDescent="0.25">
      <c r="A332" s="271">
        <v>3224</v>
      </c>
      <c r="B332" s="268" t="s">
        <v>113</v>
      </c>
      <c r="C332" s="269"/>
      <c r="D332" s="269"/>
      <c r="E332" s="282">
        <v>22.5</v>
      </c>
      <c r="F332" s="299"/>
    </row>
    <row r="333" spans="1:6" x14ac:dyDescent="0.25">
      <c r="A333" s="271" t="s">
        <v>120</v>
      </c>
      <c r="B333" s="268" t="s">
        <v>121</v>
      </c>
      <c r="C333" s="269"/>
      <c r="D333" s="269"/>
      <c r="E333" s="282">
        <v>3654.54</v>
      </c>
      <c r="F333" s="299"/>
    </row>
    <row r="334" spans="1:6" x14ac:dyDescent="0.25">
      <c r="A334" s="271">
        <v>3233</v>
      </c>
      <c r="B334" s="268" t="s">
        <v>125</v>
      </c>
      <c r="C334" s="269"/>
      <c r="D334" s="269"/>
      <c r="E334" s="282">
        <v>500</v>
      </c>
      <c r="F334" s="299"/>
    </row>
    <row r="335" spans="1:6" x14ac:dyDescent="0.25">
      <c r="A335" s="271" t="s">
        <v>128</v>
      </c>
      <c r="B335" s="268" t="s">
        <v>129</v>
      </c>
      <c r="C335" s="269"/>
      <c r="D335" s="269"/>
      <c r="E335" s="282">
        <v>291.20999999999998</v>
      </c>
      <c r="F335" s="299"/>
    </row>
    <row r="336" spans="1:6" x14ac:dyDescent="0.25">
      <c r="A336" s="271" t="s">
        <v>147</v>
      </c>
      <c r="B336" s="268" t="s">
        <v>148</v>
      </c>
      <c r="C336" s="269"/>
      <c r="D336" s="269"/>
      <c r="E336" s="282">
        <v>4972.78</v>
      </c>
      <c r="F336" s="299"/>
    </row>
    <row r="337" spans="1:9" x14ac:dyDescent="0.25">
      <c r="A337" s="271" t="s">
        <v>155</v>
      </c>
      <c r="B337" s="268" t="s">
        <v>142</v>
      </c>
      <c r="C337" s="269"/>
      <c r="D337" s="269"/>
      <c r="E337" s="282">
        <v>114.43</v>
      </c>
      <c r="F337" s="299"/>
    </row>
    <row r="338" spans="1:9" x14ac:dyDescent="0.25">
      <c r="A338" s="263" t="s">
        <v>229</v>
      </c>
      <c r="B338" s="264" t="s">
        <v>230</v>
      </c>
      <c r="C338" s="265">
        <v>19000</v>
      </c>
      <c r="D338" s="265"/>
      <c r="E338" s="281">
        <v>0</v>
      </c>
      <c r="F338" s="298">
        <f t="shared" si="12"/>
        <v>0</v>
      </c>
    </row>
    <row r="339" spans="1:9" x14ac:dyDescent="0.25">
      <c r="A339" s="238">
        <v>563</v>
      </c>
      <c r="B339" s="245" t="s">
        <v>608</v>
      </c>
      <c r="C339" s="240">
        <f t="shared" ref="C339" si="25">C340+C344+C353+C354</f>
        <v>4571220</v>
      </c>
      <c r="D339" s="279"/>
      <c r="E339" s="279">
        <f>E340+E344+E353+E354</f>
        <v>1028797.46</v>
      </c>
      <c r="F339" s="296">
        <f t="shared" si="12"/>
        <v>22.505971272439304</v>
      </c>
    </row>
    <row r="340" spans="1:9" x14ac:dyDescent="0.25">
      <c r="A340" s="263" t="s">
        <v>79</v>
      </c>
      <c r="B340" s="264" t="s">
        <v>80</v>
      </c>
      <c r="C340" s="265">
        <f>60000+804253</f>
        <v>864253</v>
      </c>
      <c r="D340" s="265"/>
      <c r="E340" s="281">
        <f>SUM(E341:E343)</f>
        <v>200729.69</v>
      </c>
      <c r="F340" s="298">
        <f t="shared" si="12"/>
        <v>23.225801935312923</v>
      </c>
    </row>
    <row r="341" spans="1:9" x14ac:dyDescent="0.25">
      <c r="A341" s="241" t="s">
        <v>83</v>
      </c>
      <c r="B341" s="242" t="s">
        <v>84</v>
      </c>
      <c r="C341" s="287"/>
      <c r="D341" s="287"/>
      <c r="E341" s="288">
        <v>171181.55</v>
      </c>
      <c r="F341" s="300"/>
      <c r="I341" s="345"/>
    </row>
    <row r="342" spans="1:9" x14ac:dyDescent="0.25">
      <c r="A342" s="241" t="s">
        <v>89</v>
      </c>
      <c r="B342" s="242" t="s">
        <v>88</v>
      </c>
      <c r="C342" s="287"/>
      <c r="D342" s="287"/>
      <c r="E342" s="288">
        <v>1303.1400000000001</v>
      </c>
      <c r="F342" s="300"/>
      <c r="I342" s="345"/>
    </row>
    <row r="343" spans="1:9" x14ac:dyDescent="0.25">
      <c r="A343" s="241" t="s">
        <v>92</v>
      </c>
      <c r="B343" s="242" t="s">
        <v>93</v>
      </c>
      <c r="C343" s="287"/>
      <c r="D343" s="287"/>
      <c r="E343" s="288">
        <v>28245</v>
      </c>
      <c r="F343" s="300"/>
      <c r="I343" s="345"/>
    </row>
    <row r="344" spans="1:9" x14ac:dyDescent="0.25">
      <c r="A344" s="263" t="s">
        <v>94</v>
      </c>
      <c r="B344" s="264" t="s">
        <v>95</v>
      </c>
      <c r="C344" s="265">
        <f>32000+62900</f>
        <v>94900</v>
      </c>
      <c r="D344" s="265"/>
      <c r="E344" s="281">
        <f>SUM(E345:E352)</f>
        <v>17027.34</v>
      </c>
      <c r="F344" s="298">
        <f t="shared" si="12"/>
        <v>17.942402528977873</v>
      </c>
    </row>
    <row r="345" spans="1:9" x14ac:dyDescent="0.25">
      <c r="A345" s="241" t="s">
        <v>98</v>
      </c>
      <c r="B345" s="242" t="s">
        <v>99</v>
      </c>
      <c r="C345" s="287"/>
      <c r="D345" s="287"/>
      <c r="E345" s="288">
        <v>7250.73</v>
      </c>
      <c r="F345" s="300"/>
    </row>
    <row r="346" spans="1:9" x14ac:dyDescent="0.25">
      <c r="A346" s="241" t="s">
        <v>100</v>
      </c>
      <c r="B346" s="242" t="s">
        <v>101</v>
      </c>
      <c r="C346" s="287"/>
      <c r="D346" s="287"/>
      <c r="E346" s="288">
        <v>1063.92</v>
      </c>
      <c r="F346" s="300"/>
    </row>
    <row r="347" spans="1:9" x14ac:dyDescent="0.25">
      <c r="A347" s="241">
        <v>3213</v>
      </c>
      <c r="B347" s="242" t="s">
        <v>103</v>
      </c>
      <c r="C347" s="287"/>
      <c r="D347" s="287"/>
      <c r="E347" s="288">
        <v>3095.44</v>
      </c>
      <c r="F347" s="300"/>
    </row>
    <row r="348" spans="1:9" x14ac:dyDescent="0.25">
      <c r="A348" s="241" t="s">
        <v>110</v>
      </c>
      <c r="B348" s="242" t="s">
        <v>111</v>
      </c>
      <c r="C348" s="287"/>
      <c r="D348" s="287"/>
      <c r="E348" s="288">
        <v>15.66</v>
      </c>
      <c r="F348" s="300"/>
    </row>
    <row r="349" spans="1:9" x14ac:dyDescent="0.25">
      <c r="A349" s="241">
        <v>3224</v>
      </c>
      <c r="B349" s="242" t="s">
        <v>113</v>
      </c>
      <c r="C349" s="287"/>
      <c r="D349" s="287"/>
      <c r="E349" s="288">
        <v>373.95</v>
      </c>
      <c r="F349" s="300"/>
    </row>
    <row r="350" spans="1:9" x14ac:dyDescent="0.25">
      <c r="A350" s="241" t="s">
        <v>128</v>
      </c>
      <c r="B350" s="242" t="s">
        <v>129</v>
      </c>
      <c r="C350" s="287"/>
      <c r="D350" s="287"/>
      <c r="E350" s="288">
        <v>580.69000000000005</v>
      </c>
      <c r="F350" s="300"/>
    </row>
    <row r="351" spans="1:9" x14ac:dyDescent="0.25">
      <c r="A351" s="241" t="s">
        <v>147</v>
      </c>
      <c r="B351" s="242" t="s">
        <v>148</v>
      </c>
      <c r="C351" s="287"/>
      <c r="D351" s="287"/>
      <c r="E351" s="288">
        <v>4633.75</v>
      </c>
      <c r="F351" s="300"/>
    </row>
    <row r="352" spans="1:9" x14ac:dyDescent="0.25">
      <c r="A352" s="241">
        <v>3299</v>
      </c>
      <c r="B352" s="242" t="s">
        <v>142</v>
      </c>
      <c r="C352" s="287"/>
      <c r="D352" s="287"/>
      <c r="E352" s="288">
        <v>13.2</v>
      </c>
      <c r="F352" s="300"/>
    </row>
    <row r="353" spans="1:6" x14ac:dyDescent="0.25">
      <c r="A353" s="263">
        <v>38</v>
      </c>
      <c r="B353" s="264" t="s">
        <v>592</v>
      </c>
      <c r="C353" s="265">
        <v>540000</v>
      </c>
      <c r="D353" s="265"/>
      <c r="E353" s="281">
        <v>0</v>
      </c>
      <c r="F353" s="298">
        <f t="shared" si="12"/>
        <v>0</v>
      </c>
    </row>
    <row r="354" spans="1:6" x14ac:dyDescent="0.25">
      <c r="A354" s="263" t="s">
        <v>229</v>
      </c>
      <c r="B354" s="264" t="s">
        <v>230</v>
      </c>
      <c r="C354" s="265">
        <v>3072067</v>
      </c>
      <c r="D354" s="265"/>
      <c r="E354" s="281">
        <f>SUM(E355:E356)</f>
        <v>811040.42999999993</v>
      </c>
      <c r="F354" s="298">
        <f t="shared" si="12"/>
        <v>26.400479872346533</v>
      </c>
    </row>
    <row r="355" spans="1:6" x14ac:dyDescent="0.25">
      <c r="A355" s="241">
        <v>4212</v>
      </c>
      <c r="B355" s="242" t="s">
        <v>234</v>
      </c>
      <c r="C355" s="287"/>
      <c r="D355" s="287"/>
      <c r="E355" s="288">
        <v>809696.23</v>
      </c>
      <c r="F355" s="300"/>
    </row>
    <row r="356" spans="1:6" x14ac:dyDescent="0.25">
      <c r="A356" s="241" t="s">
        <v>237</v>
      </c>
      <c r="B356" s="242" t="s">
        <v>238</v>
      </c>
      <c r="C356" s="287"/>
      <c r="D356" s="287"/>
      <c r="E356" s="288">
        <v>1344.2</v>
      </c>
      <c r="F356" s="300"/>
    </row>
    <row r="357" spans="1:6" ht="27" x14ac:dyDescent="0.25">
      <c r="A357" s="351">
        <v>56300</v>
      </c>
      <c r="B357" s="368" t="s">
        <v>619</v>
      </c>
      <c r="C357" s="353">
        <v>0</v>
      </c>
      <c r="D357" s="354"/>
      <c r="E357" s="354">
        <f>E358</f>
        <v>7743.69</v>
      </c>
      <c r="F357" s="355" t="e">
        <f t="shared" ref="F357:F358" si="26">E357/C357*100</f>
        <v>#DIV/0!</v>
      </c>
    </row>
    <row r="358" spans="1:6" x14ac:dyDescent="0.25">
      <c r="A358" s="356" t="s">
        <v>79</v>
      </c>
      <c r="B358" s="357" t="s">
        <v>80</v>
      </c>
      <c r="C358" s="358">
        <v>0</v>
      </c>
      <c r="D358" s="358"/>
      <c r="E358" s="359">
        <f>SUM(E359:E361)</f>
        <v>7743.69</v>
      </c>
      <c r="F358" s="360" t="e">
        <f t="shared" si="26"/>
        <v>#DIV/0!</v>
      </c>
    </row>
    <row r="359" spans="1:6" x14ac:dyDescent="0.25">
      <c r="A359" s="361" t="s">
        <v>83</v>
      </c>
      <c r="B359" s="362" t="s">
        <v>84</v>
      </c>
      <c r="C359" s="363"/>
      <c r="D359" s="363"/>
      <c r="E359" s="364">
        <v>6646.94</v>
      </c>
      <c r="F359" s="365"/>
    </row>
    <row r="360" spans="1:6" x14ac:dyDescent="0.25">
      <c r="A360" s="361" t="s">
        <v>89</v>
      </c>
      <c r="B360" s="362" t="s">
        <v>88</v>
      </c>
      <c r="C360" s="363"/>
      <c r="D360" s="363"/>
      <c r="E360" s="364">
        <v>0</v>
      </c>
      <c r="F360" s="365"/>
    </row>
    <row r="361" spans="1:6" x14ac:dyDescent="0.25">
      <c r="A361" s="361" t="s">
        <v>92</v>
      </c>
      <c r="B361" s="362" t="s">
        <v>93</v>
      </c>
      <c r="C361" s="363"/>
      <c r="D361" s="363"/>
      <c r="E361" s="364">
        <v>1096.75</v>
      </c>
      <c r="F361" s="365"/>
    </row>
    <row r="362" spans="1:6" ht="27" x14ac:dyDescent="0.25">
      <c r="A362" s="351">
        <v>56311</v>
      </c>
      <c r="B362" s="368" t="s">
        <v>620</v>
      </c>
      <c r="C362" s="353">
        <f t="shared" ref="C362" si="27">C363+C367+C376+C377</f>
        <v>4571220</v>
      </c>
      <c r="D362" s="354"/>
      <c r="E362" s="354">
        <f>E363+E367+E376+E377</f>
        <v>846439.36</v>
      </c>
      <c r="F362" s="355">
        <f t="shared" ref="F362:F363" si="28">E362/C362*100</f>
        <v>18.516705824703251</v>
      </c>
    </row>
    <row r="363" spans="1:6" x14ac:dyDescent="0.25">
      <c r="A363" s="356" t="s">
        <v>79</v>
      </c>
      <c r="B363" s="357" t="s">
        <v>80</v>
      </c>
      <c r="C363" s="358">
        <v>864253</v>
      </c>
      <c r="D363" s="358"/>
      <c r="E363" s="359">
        <f>SUM(E364:E366)</f>
        <v>35892.699999999997</v>
      </c>
      <c r="F363" s="360">
        <f t="shared" si="28"/>
        <v>4.1530315775588855</v>
      </c>
    </row>
    <row r="364" spans="1:6" x14ac:dyDescent="0.25">
      <c r="A364" s="361" t="s">
        <v>83</v>
      </c>
      <c r="B364" s="362" t="s">
        <v>84</v>
      </c>
      <c r="C364" s="363"/>
      <c r="D364" s="363"/>
      <c r="E364" s="364">
        <v>30740.82</v>
      </c>
      <c r="F364" s="365"/>
    </row>
    <row r="365" spans="1:6" x14ac:dyDescent="0.25">
      <c r="A365" s="361" t="s">
        <v>89</v>
      </c>
      <c r="B365" s="362" t="s">
        <v>88</v>
      </c>
      <c r="C365" s="363"/>
      <c r="D365" s="363"/>
      <c r="E365" s="364">
        <v>79.64</v>
      </c>
      <c r="F365" s="365"/>
    </row>
    <row r="366" spans="1:6" x14ac:dyDescent="0.25">
      <c r="A366" s="361" t="s">
        <v>92</v>
      </c>
      <c r="B366" s="362" t="s">
        <v>93</v>
      </c>
      <c r="C366" s="363"/>
      <c r="D366" s="363"/>
      <c r="E366" s="364">
        <v>5072.24</v>
      </c>
      <c r="F366" s="365"/>
    </row>
    <row r="367" spans="1:6" x14ac:dyDescent="0.25">
      <c r="A367" s="356" t="s">
        <v>94</v>
      </c>
      <c r="B367" s="357" t="s">
        <v>95</v>
      </c>
      <c r="C367" s="358">
        <v>94900</v>
      </c>
      <c r="D367" s="358"/>
      <c r="E367" s="359">
        <f>SUM(E368:E375)</f>
        <v>850.43000000000006</v>
      </c>
      <c r="F367" s="360">
        <f t="shared" ref="F367" si="29">E367/C367*100</f>
        <v>0.89613277133825087</v>
      </c>
    </row>
    <row r="368" spans="1:6" x14ac:dyDescent="0.25">
      <c r="A368" s="361" t="s">
        <v>98</v>
      </c>
      <c r="B368" s="362" t="s">
        <v>99</v>
      </c>
      <c r="C368" s="363"/>
      <c r="D368" s="363"/>
      <c r="E368" s="364"/>
      <c r="F368" s="365"/>
    </row>
    <row r="369" spans="1:6" x14ac:dyDescent="0.25">
      <c r="A369" s="361" t="s">
        <v>100</v>
      </c>
      <c r="B369" s="362" t="s">
        <v>101</v>
      </c>
      <c r="C369" s="363"/>
      <c r="D369" s="363"/>
      <c r="E369" s="364"/>
      <c r="F369" s="365"/>
    </row>
    <row r="370" spans="1:6" x14ac:dyDescent="0.25">
      <c r="A370" s="361">
        <v>3213</v>
      </c>
      <c r="B370" s="362" t="s">
        <v>103</v>
      </c>
      <c r="C370" s="363"/>
      <c r="D370" s="363"/>
      <c r="E370" s="364"/>
      <c r="F370" s="365"/>
    </row>
    <row r="371" spans="1:6" x14ac:dyDescent="0.25">
      <c r="A371" s="361" t="s">
        <v>110</v>
      </c>
      <c r="B371" s="362" t="s">
        <v>111</v>
      </c>
      <c r="C371" s="363"/>
      <c r="D371" s="363"/>
      <c r="E371" s="364"/>
      <c r="F371" s="365"/>
    </row>
    <row r="372" spans="1:6" x14ac:dyDescent="0.25">
      <c r="A372" s="361">
        <v>3224</v>
      </c>
      <c r="B372" s="362" t="s">
        <v>113</v>
      </c>
      <c r="C372" s="363"/>
      <c r="D372" s="363"/>
      <c r="E372" s="364"/>
      <c r="F372" s="365"/>
    </row>
    <row r="373" spans="1:6" x14ac:dyDescent="0.25">
      <c r="A373" s="361" t="s">
        <v>128</v>
      </c>
      <c r="B373" s="362" t="s">
        <v>129</v>
      </c>
      <c r="C373" s="363"/>
      <c r="D373" s="363"/>
      <c r="E373" s="364"/>
      <c r="F373" s="365"/>
    </row>
    <row r="374" spans="1:6" x14ac:dyDescent="0.25">
      <c r="A374" s="361" t="s">
        <v>147</v>
      </c>
      <c r="B374" s="362" t="s">
        <v>148</v>
      </c>
      <c r="C374" s="363"/>
      <c r="D374" s="363"/>
      <c r="E374" s="364">
        <v>837.23</v>
      </c>
      <c r="F374" s="365"/>
    </row>
    <row r="375" spans="1:6" x14ac:dyDescent="0.25">
      <c r="A375" s="361">
        <v>3299</v>
      </c>
      <c r="B375" s="362" t="s">
        <v>142</v>
      </c>
      <c r="C375" s="363"/>
      <c r="D375" s="363"/>
      <c r="E375" s="364">
        <v>13.2</v>
      </c>
      <c r="F375" s="365"/>
    </row>
    <row r="376" spans="1:6" x14ac:dyDescent="0.25">
      <c r="A376" s="356">
        <v>38</v>
      </c>
      <c r="B376" s="357" t="s">
        <v>592</v>
      </c>
      <c r="C376" s="358">
        <v>540000</v>
      </c>
      <c r="D376" s="358"/>
      <c r="E376" s="359">
        <v>0</v>
      </c>
      <c r="F376" s="360">
        <f t="shared" ref="F376:F377" si="30">E376/C376*100</f>
        <v>0</v>
      </c>
    </row>
    <row r="377" spans="1:6" x14ac:dyDescent="0.25">
      <c r="A377" s="356" t="s">
        <v>229</v>
      </c>
      <c r="B377" s="357" t="s">
        <v>230</v>
      </c>
      <c r="C377" s="358">
        <v>3072067</v>
      </c>
      <c r="D377" s="358"/>
      <c r="E377" s="359">
        <f>SUM(E378:E379)</f>
        <v>809696.23</v>
      </c>
      <c r="F377" s="360">
        <f t="shared" si="30"/>
        <v>26.356724316233986</v>
      </c>
    </row>
    <row r="378" spans="1:6" x14ac:dyDescent="0.25">
      <c r="A378" s="361">
        <v>4212</v>
      </c>
      <c r="B378" s="362" t="s">
        <v>234</v>
      </c>
      <c r="C378" s="363"/>
      <c r="D378" s="363"/>
      <c r="E378" s="364">
        <v>809696.23</v>
      </c>
      <c r="F378" s="365"/>
    </row>
    <row r="379" spans="1:6" x14ac:dyDescent="0.25">
      <c r="A379" s="361" t="s">
        <v>237</v>
      </c>
      <c r="B379" s="362" t="s">
        <v>238</v>
      </c>
      <c r="C379" s="363"/>
      <c r="D379" s="363"/>
      <c r="E379" s="364"/>
      <c r="F379" s="365"/>
    </row>
    <row r="380" spans="1:6" ht="27" x14ac:dyDescent="0.25">
      <c r="A380" s="351">
        <v>56343</v>
      </c>
      <c r="B380" s="368" t="s">
        <v>621</v>
      </c>
      <c r="C380" s="353">
        <f t="shared" ref="C380" si="31">C381+C385+C394+C395</f>
        <v>0</v>
      </c>
      <c r="D380" s="354"/>
      <c r="E380" s="354">
        <f>E381+E385+E394+E395</f>
        <v>174614.41000000003</v>
      </c>
      <c r="F380" s="355" t="e">
        <f t="shared" ref="F380:F381" si="32">E380/C380*100</f>
        <v>#DIV/0!</v>
      </c>
    </row>
    <row r="381" spans="1:6" x14ac:dyDescent="0.25">
      <c r="A381" s="356" t="s">
        <v>79</v>
      </c>
      <c r="B381" s="357" t="s">
        <v>80</v>
      </c>
      <c r="C381" s="358">
        <v>0</v>
      </c>
      <c r="D381" s="358"/>
      <c r="E381" s="359">
        <f>SUM(E382:E384)</f>
        <v>157093.30000000002</v>
      </c>
      <c r="F381" s="360" t="e">
        <f t="shared" si="32"/>
        <v>#DIV/0!</v>
      </c>
    </row>
    <row r="382" spans="1:6" x14ac:dyDescent="0.25">
      <c r="A382" s="361" t="s">
        <v>83</v>
      </c>
      <c r="B382" s="362" t="s">
        <v>84</v>
      </c>
      <c r="C382" s="363"/>
      <c r="D382" s="363"/>
      <c r="E382" s="364">
        <f>124259.32+9534.47</f>
        <v>133793.79</v>
      </c>
      <c r="F382" s="365"/>
    </row>
    <row r="383" spans="1:6" x14ac:dyDescent="0.25">
      <c r="A383" s="361" t="s">
        <v>89</v>
      </c>
      <c r="B383" s="362" t="s">
        <v>88</v>
      </c>
      <c r="C383" s="363"/>
      <c r="D383" s="363"/>
      <c r="E383" s="364">
        <v>1223.5</v>
      </c>
      <c r="F383" s="365"/>
    </row>
    <row r="384" spans="1:6" x14ac:dyDescent="0.25">
      <c r="A384" s="361" t="s">
        <v>92</v>
      </c>
      <c r="B384" s="362" t="s">
        <v>93</v>
      </c>
      <c r="C384" s="363"/>
      <c r="D384" s="363"/>
      <c r="E384" s="364">
        <f>20502.83+1573.18</f>
        <v>22076.010000000002</v>
      </c>
      <c r="F384" s="365"/>
    </row>
    <row r="385" spans="1:6" x14ac:dyDescent="0.25">
      <c r="A385" s="356" t="s">
        <v>94</v>
      </c>
      <c r="B385" s="357" t="s">
        <v>95</v>
      </c>
      <c r="C385" s="358">
        <v>0</v>
      </c>
      <c r="D385" s="358"/>
      <c r="E385" s="359">
        <f>SUM(E386:E393)</f>
        <v>16176.910000000002</v>
      </c>
      <c r="F385" s="360" t="e">
        <f t="shared" ref="F385" si="33">E385/C385*100</f>
        <v>#DIV/0!</v>
      </c>
    </row>
    <row r="386" spans="1:6" x14ac:dyDescent="0.25">
      <c r="A386" s="361" t="s">
        <v>98</v>
      </c>
      <c r="B386" s="362" t="s">
        <v>99</v>
      </c>
      <c r="C386" s="363"/>
      <c r="D386" s="363"/>
      <c r="E386" s="364">
        <v>7250.73</v>
      </c>
      <c r="F386" s="365"/>
    </row>
    <row r="387" spans="1:6" x14ac:dyDescent="0.25">
      <c r="A387" s="361" t="s">
        <v>100</v>
      </c>
      <c r="B387" s="362" t="s">
        <v>101</v>
      </c>
      <c r="C387" s="363"/>
      <c r="D387" s="363"/>
      <c r="E387" s="364">
        <v>1063.92</v>
      </c>
      <c r="F387" s="365"/>
    </row>
    <row r="388" spans="1:6" x14ac:dyDescent="0.25">
      <c r="A388" s="361">
        <v>3213</v>
      </c>
      <c r="B388" s="362" t="s">
        <v>103</v>
      </c>
      <c r="C388" s="363"/>
      <c r="D388" s="363"/>
      <c r="E388" s="364">
        <v>3095.44</v>
      </c>
      <c r="F388" s="365"/>
    </row>
    <row r="389" spans="1:6" x14ac:dyDescent="0.25">
      <c r="A389" s="361" t="s">
        <v>110</v>
      </c>
      <c r="B389" s="362" t="s">
        <v>111</v>
      </c>
      <c r="C389" s="363"/>
      <c r="D389" s="363"/>
      <c r="E389" s="364">
        <v>15.66</v>
      </c>
      <c r="F389" s="365"/>
    </row>
    <row r="390" spans="1:6" x14ac:dyDescent="0.25">
      <c r="A390" s="361">
        <v>3224</v>
      </c>
      <c r="B390" s="362" t="s">
        <v>113</v>
      </c>
      <c r="C390" s="363"/>
      <c r="D390" s="363"/>
      <c r="E390" s="364">
        <v>373.95</v>
      </c>
      <c r="F390" s="365"/>
    </row>
    <row r="391" spans="1:6" x14ac:dyDescent="0.25">
      <c r="A391" s="361" t="s">
        <v>128</v>
      </c>
      <c r="B391" s="362" t="s">
        <v>129</v>
      </c>
      <c r="C391" s="363"/>
      <c r="D391" s="363"/>
      <c r="E391" s="364">
        <v>580.69000000000005</v>
      </c>
      <c r="F391" s="365"/>
    </row>
    <row r="392" spans="1:6" x14ac:dyDescent="0.25">
      <c r="A392" s="361" t="s">
        <v>147</v>
      </c>
      <c r="B392" s="362" t="s">
        <v>148</v>
      </c>
      <c r="C392" s="363"/>
      <c r="D392" s="363"/>
      <c r="E392" s="364">
        <v>3796.52</v>
      </c>
      <c r="F392" s="365"/>
    </row>
    <row r="393" spans="1:6" x14ac:dyDescent="0.25">
      <c r="A393" s="361">
        <v>3299</v>
      </c>
      <c r="B393" s="362" t="s">
        <v>142</v>
      </c>
      <c r="C393" s="363"/>
      <c r="D393" s="363"/>
      <c r="E393" s="364">
        <v>0</v>
      </c>
      <c r="F393" s="365"/>
    </row>
    <row r="394" spans="1:6" x14ac:dyDescent="0.25">
      <c r="A394" s="356">
        <v>38</v>
      </c>
      <c r="B394" s="357" t="s">
        <v>592</v>
      </c>
      <c r="C394" s="358">
        <v>0</v>
      </c>
      <c r="D394" s="358"/>
      <c r="E394" s="359">
        <v>0</v>
      </c>
      <c r="F394" s="360" t="e">
        <f t="shared" ref="F394:F395" si="34">E394/C394*100</f>
        <v>#DIV/0!</v>
      </c>
    </row>
    <row r="395" spans="1:6" x14ac:dyDescent="0.25">
      <c r="A395" s="356" t="s">
        <v>229</v>
      </c>
      <c r="B395" s="357" t="s">
        <v>230</v>
      </c>
      <c r="C395" s="358">
        <v>0</v>
      </c>
      <c r="D395" s="358"/>
      <c r="E395" s="359">
        <f>SUM(E396:E397)</f>
        <v>1344.2</v>
      </c>
      <c r="F395" s="360" t="e">
        <f t="shared" si="34"/>
        <v>#DIV/0!</v>
      </c>
    </row>
    <row r="396" spans="1:6" x14ac:dyDescent="0.25">
      <c r="A396" s="361">
        <v>4212</v>
      </c>
      <c r="B396" s="362" t="s">
        <v>234</v>
      </c>
      <c r="C396" s="363"/>
      <c r="D396" s="363"/>
      <c r="E396" s="364"/>
      <c r="F396" s="365"/>
    </row>
    <row r="397" spans="1:6" x14ac:dyDescent="0.25">
      <c r="A397" s="361" t="s">
        <v>237</v>
      </c>
      <c r="B397" s="362" t="s">
        <v>238</v>
      </c>
      <c r="C397" s="363"/>
      <c r="D397" s="363"/>
      <c r="E397" s="364">
        <v>1344.2</v>
      </c>
      <c r="F397" s="365"/>
    </row>
    <row r="398" spans="1:6" x14ac:dyDescent="0.25">
      <c r="A398" s="238">
        <v>58100</v>
      </c>
      <c r="B398" s="239" t="s">
        <v>604</v>
      </c>
      <c r="C398" s="240">
        <f>SUM(C399:C403)</f>
        <v>35799.5</v>
      </c>
      <c r="D398" s="240"/>
      <c r="E398" s="279">
        <f>E399+E403</f>
        <v>30991.460000000003</v>
      </c>
      <c r="F398" s="296">
        <f t="shared" si="12"/>
        <v>86.569533094037638</v>
      </c>
    </row>
    <row r="399" spans="1:6" x14ac:dyDescent="0.25">
      <c r="A399" s="263" t="s">
        <v>79</v>
      </c>
      <c r="B399" s="264" t="s">
        <v>80</v>
      </c>
      <c r="C399" s="265">
        <v>34335.5</v>
      </c>
      <c r="D399" s="265"/>
      <c r="E399" s="281">
        <f>SUM(E400:E402)</f>
        <v>30156.080000000002</v>
      </c>
      <c r="F399" s="298">
        <f t="shared" si="12"/>
        <v>87.827700193677103</v>
      </c>
    </row>
    <row r="400" spans="1:6" x14ac:dyDescent="0.25">
      <c r="A400" s="241" t="s">
        <v>83</v>
      </c>
      <c r="B400" s="242" t="s">
        <v>84</v>
      </c>
      <c r="C400" s="243"/>
      <c r="D400" s="243"/>
      <c r="E400" s="280">
        <v>25455.84</v>
      </c>
      <c r="F400" s="297"/>
    </row>
    <row r="401" spans="1:6" x14ac:dyDescent="0.25">
      <c r="A401" s="241" t="s">
        <v>89</v>
      </c>
      <c r="B401" s="242" t="s">
        <v>88</v>
      </c>
      <c r="C401" s="243"/>
      <c r="D401" s="243"/>
      <c r="E401" s="280">
        <v>500</v>
      </c>
      <c r="F401" s="297"/>
    </row>
    <row r="402" spans="1:6" x14ac:dyDescent="0.25">
      <c r="A402" s="241" t="s">
        <v>92</v>
      </c>
      <c r="B402" s="242" t="s">
        <v>93</v>
      </c>
      <c r="C402" s="243"/>
      <c r="D402" s="243"/>
      <c r="E402" s="280">
        <v>4200.24</v>
      </c>
      <c r="F402" s="297"/>
    </row>
    <row r="403" spans="1:6" x14ac:dyDescent="0.25">
      <c r="A403" s="263" t="s">
        <v>94</v>
      </c>
      <c r="B403" s="264" t="s">
        <v>95</v>
      </c>
      <c r="C403" s="265">
        <v>1464</v>
      </c>
      <c r="D403" s="265"/>
      <c r="E403" s="281">
        <f>E404</f>
        <v>835.38</v>
      </c>
      <c r="F403" s="298">
        <f t="shared" ref="F403:F417" si="35">E403/C403*100</f>
        <v>57.061475409836063</v>
      </c>
    </row>
    <row r="404" spans="1:6" x14ac:dyDescent="0.25">
      <c r="A404" s="271">
        <v>3212</v>
      </c>
      <c r="B404" s="268" t="s">
        <v>101</v>
      </c>
      <c r="C404" s="269"/>
      <c r="D404" s="269"/>
      <c r="E404" s="282">
        <v>835.38</v>
      </c>
      <c r="F404" s="299" t="s">
        <v>552</v>
      </c>
    </row>
    <row r="405" spans="1:6" x14ac:dyDescent="0.25">
      <c r="A405" s="238">
        <v>61</v>
      </c>
      <c r="B405" s="239" t="s">
        <v>588</v>
      </c>
      <c r="C405" s="240">
        <f>SUM(C406:C407)</f>
        <v>63820</v>
      </c>
      <c r="D405" s="240"/>
      <c r="E405" s="279">
        <f>E406+E407</f>
        <v>42055.020000000004</v>
      </c>
      <c r="F405" s="296">
        <f t="shared" si="35"/>
        <v>65.896302099655287</v>
      </c>
    </row>
    <row r="406" spans="1:6" x14ac:dyDescent="0.25">
      <c r="A406" s="263" t="s">
        <v>79</v>
      </c>
      <c r="B406" s="264" t="s">
        <v>80</v>
      </c>
      <c r="C406" s="265">
        <v>9320</v>
      </c>
      <c r="D406" s="265"/>
      <c r="E406" s="281">
        <v>0</v>
      </c>
      <c r="F406" s="298">
        <f t="shared" si="35"/>
        <v>0</v>
      </c>
    </row>
    <row r="407" spans="1:6" x14ac:dyDescent="0.25">
      <c r="A407" s="263" t="s">
        <v>94</v>
      </c>
      <c r="B407" s="264" t="s">
        <v>95</v>
      </c>
      <c r="C407" s="265">
        <v>54500</v>
      </c>
      <c r="D407" s="265"/>
      <c r="E407" s="281">
        <f>SUM(E408:E415)</f>
        <v>42055.020000000004</v>
      </c>
      <c r="F407" s="298">
        <f t="shared" si="35"/>
        <v>77.165174311926606</v>
      </c>
    </row>
    <row r="408" spans="1:6" x14ac:dyDescent="0.25">
      <c r="A408" s="271">
        <v>3224</v>
      </c>
      <c r="B408" s="268" t="s">
        <v>113</v>
      </c>
      <c r="C408" s="269"/>
      <c r="D408" s="269"/>
      <c r="E408" s="282">
        <v>764.61</v>
      </c>
      <c r="F408" s="299"/>
    </row>
    <row r="409" spans="1:6" x14ac:dyDescent="0.25">
      <c r="A409" s="271" t="s">
        <v>120</v>
      </c>
      <c r="B409" s="268" t="s">
        <v>121</v>
      </c>
      <c r="C409" s="269"/>
      <c r="D409" s="269"/>
      <c r="E409" s="282">
        <v>14302.8</v>
      </c>
      <c r="F409" s="299"/>
    </row>
    <row r="410" spans="1:6" x14ac:dyDescent="0.25">
      <c r="A410" s="271" t="s">
        <v>128</v>
      </c>
      <c r="B410" s="268" t="s">
        <v>129</v>
      </c>
      <c r="C410" s="269"/>
      <c r="D410" s="269"/>
      <c r="E410" s="282">
        <v>1947.75</v>
      </c>
      <c r="F410" s="299"/>
    </row>
    <row r="411" spans="1:6" x14ac:dyDescent="0.25">
      <c r="A411" s="271" t="s">
        <v>132</v>
      </c>
      <c r="B411" s="268" t="s">
        <v>133</v>
      </c>
      <c r="C411" s="269"/>
      <c r="D411" s="269"/>
      <c r="E411" s="282">
        <v>1341.12</v>
      </c>
      <c r="F411" s="299"/>
    </row>
    <row r="412" spans="1:6" x14ac:dyDescent="0.25">
      <c r="A412" s="271" t="s">
        <v>136</v>
      </c>
      <c r="B412" s="268" t="s">
        <v>137</v>
      </c>
      <c r="C412" s="269"/>
      <c r="D412" s="269"/>
      <c r="E412" s="282">
        <v>12335.47</v>
      </c>
      <c r="F412" s="299"/>
    </row>
    <row r="413" spans="1:6" x14ac:dyDescent="0.25">
      <c r="A413" s="271">
        <v>3241</v>
      </c>
      <c r="B413" s="268" t="s">
        <v>139</v>
      </c>
      <c r="C413" s="269"/>
      <c r="D413" s="269"/>
      <c r="E413" s="282">
        <v>45.14</v>
      </c>
      <c r="F413" s="299"/>
    </row>
    <row r="414" spans="1:6" x14ac:dyDescent="0.25">
      <c r="A414" s="271">
        <v>3293</v>
      </c>
      <c r="B414" s="268" t="s">
        <v>148</v>
      </c>
      <c r="C414" s="269"/>
      <c r="D414" s="269"/>
      <c r="E414" s="282">
        <v>3213.19</v>
      </c>
      <c r="F414" s="299"/>
    </row>
    <row r="415" spans="1:6" x14ac:dyDescent="0.25">
      <c r="A415" s="271">
        <v>3299</v>
      </c>
      <c r="B415" s="268" t="s">
        <v>142</v>
      </c>
      <c r="C415" s="269"/>
      <c r="D415" s="269"/>
      <c r="E415" s="282">
        <v>8104.94</v>
      </c>
      <c r="F415" s="299"/>
    </row>
    <row r="416" spans="1:6" ht="25.5" x14ac:dyDescent="0.25">
      <c r="A416" s="238">
        <v>71</v>
      </c>
      <c r="B416" s="245" t="s">
        <v>589</v>
      </c>
      <c r="C416" s="240">
        <f>SUM(C417)</f>
        <v>2000</v>
      </c>
      <c r="D416" s="240"/>
      <c r="E416" s="279">
        <f t="shared" ref="E416" si="36">SUM(E417)</f>
        <v>0</v>
      </c>
      <c r="F416" s="296">
        <f t="shared" si="35"/>
        <v>0</v>
      </c>
    </row>
    <row r="417" spans="1:6" x14ac:dyDescent="0.25">
      <c r="A417" s="263" t="s">
        <v>229</v>
      </c>
      <c r="B417" s="264" t="s">
        <v>230</v>
      </c>
      <c r="C417" s="265">
        <v>2000</v>
      </c>
      <c r="D417" s="265"/>
      <c r="E417" s="281">
        <v>0</v>
      </c>
      <c r="F417" s="298">
        <f t="shared" si="35"/>
        <v>0</v>
      </c>
    </row>
    <row r="418" spans="1:6" x14ac:dyDescent="0.25">
      <c r="A418" s="246"/>
      <c r="B418" s="247"/>
      <c r="C418" s="248"/>
      <c r="D418" s="248"/>
      <c r="E418" s="283"/>
    </row>
    <row r="419" spans="1:6" x14ac:dyDescent="0.25">
      <c r="C419" s="342" t="s">
        <v>556</v>
      </c>
      <c r="D419" s="342"/>
      <c r="E419" s="342"/>
      <c r="F419" s="342"/>
    </row>
    <row r="420" spans="1:6" x14ac:dyDescent="0.25">
      <c r="C420" s="342" t="s">
        <v>593</v>
      </c>
      <c r="D420" s="342"/>
      <c r="E420" s="342"/>
      <c r="F420" s="342"/>
    </row>
  </sheetData>
  <mergeCells count="8">
    <mergeCell ref="C419:F419"/>
    <mergeCell ref="C420:F420"/>
    <mergeCell ref="A7:F7"/>
    <mergeCell ref="A1:D1"/>
    <mergeCell ref="A2:D2"/>
    <mergeCell ref="A3:D3"/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8</vt:i4>
      </vt:variant>
      <vt:variant>
        <vt:lpstr>Imenovani rasponi</vt:lpstr>
      </vt:variant>
      <vt:variant>
        <vt:i4>5</vt:i4>
      </vt:variant>
    </vt:vector>
  </HeadingPairs>
  <TitlesOfParts>
    <vt:vector size="13" baseType="lpstr">
      <vt:lpstr>A. SAŽETAK</vt:lpstr>
      <vt:lpstr>A.1 PRIHODI EK</vt:lpstr>
      <vt:lpstr>A.1 RASHODI EK</vt:lpstr>
      <vt:lpstr>A.2 PRIHODI I RASHODI IF</vt:lpstr>
      <vt:lpstr>A.3 RASHODI FUNKC</vt:lpstr>
      <vt:lpstr>B.1 RAČUN FINANC EK</vt:lpstr>
      <vt:lpstr>B.2 RAČUN FINANC IF</vt:lpstr>
      <vt:lpstr>II. POSEBNI DIO</vt:lpstr>
      <vt:lpstr>'A.1 PRIHODI EK'!Ispis_naslova</vt:lpstr>
      <vt:lpstr>'A.1 RASHODI EK'!Ispis_naslova</vt:lpstr>
      <vt:lpstr>'A.2 PRIHODI I RASHODI IF'!Ispis_naslova</vt:lpstr>
      <vt:lpstr>'B.1 RAČUN FINANC EK'!Ispis_naslova</vt:lpstr>
      <vt:lpstr>'A.2 PRIHODI I RASHODI IF'!Podrucje_ispisa</vt:lpstr>
    </vt:vector>
  </TitlesOfParts>
  <Company>MZO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</dc:creator>
  <cp:lastModifiedBy>Matea Šoštarec</cp:lastModifiedBy>
  <cp:lastPrinted>2026-07-22T07:01:45Z</cp:lastPrinted>
  <dcterms:created xsi:type="dcterms:W3CDTF">2024-02-22T20:30:43Z</dcterms:created>
  <dcterms:modified xsi:type="dcterms:W3CDTF">2026-07-24T06:39:42Z</dcterms:modified>
</cp:coreProperties>
</file>